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comments2.xml" ContentType="application/vnd.openxmlformats-officedocument.spreadsheetml.comments+xml"/>
  <Override PartName="/xl/drawings/drawing2.xml" ContentType="application/vnd.openxmlformats-officedocument.drawing+xml"/>
  <Override PartName="/xl/ctrlProps/ctrlProp1.xml" ContentType="application/vnd.ms-excel.controlproperties+xml"/>
  <Override PartName="/xl/drawings/drawing3.xml" ContentType="application/vnd.openxmlformats-officedocument.drawing+xml"/>
  <Override PartName="/xl/ctrlProps/ctrlProp2.xml" ContentType="application/vnd.ms-excel.controlproperties+xml"/>
  <Override PartName="/xl/drawings/drawing4.xml" ContentType="application/vnd.openxmlformats-officedocument.drawing+xml"/>
  <Override PartName="/xl/ctrlProps/ctrlProp3.xml" ContentType="application/vnd.ms-excel.controlproperties+xml"/>
  <Override PartName="/xl/drawings/drawing5.xml" ContentType="application/vnd.openxmlformats-officedocument.drawing+xml"/>
  <Override PartName="/xl/comments3.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codeName="{51196F13-6AD0-C1B8-E2B4-A1F9AE17003E}"/>
  <workbookPr codeName="ThisWorkbook"/>
  <mc:AlternateContent xmlns:mc="http://schemas.openxmlformats.org/markup-compatibility/2006">
    <mc:Choice Requires="x15">
      <x15ac:absPath xmlns:x15ac="http://schemas.microsoft.com/office/spreadsheetml/2010/11/ac" url="C:\Users\julio\Downloads\"/>
    </mc:Choice>
  </mc:AlternateContent>
  <bookViews>
    <workbookView xWindow="0" yWindow="0" windowWidth="28800" windowHeight="12210" tabRatio="904" activeTab="6"/>
  </bookViews>
  <sheets>
    <sheet name="Control de asignaciones" sheetId="17" r:id="rId1"/>
    <sheet name="Recursos Humanos" sheetId="1" r:id="rId2"/>
    <sheet name="Renglon 1" sheetId="2" r:id="rId3"/>
    <sheet name="Renglón 2" sheetId="3" r:id="rId4"/>
    <sheet name="Renglon 3" sheetId="4" r:id="rId5"/>
    <sheet name="Aporte unidad avaladora" sheetId="16" r:id="rId6"/>
    <sheet name="Resumen" sheetId="5" r:id="rId7"/>
    <sheet name="Especificaciones para equipos" sheetId="9" state="hidden" r:id="rId8"/>
    <sheet name="ANEXO EQUIPO" sheetId="6" state="hidden" r:id="rId9"/>
    <sheet name="categorias" sheetId="10" state="hidden" r:id="rId10"/>
  </sheets>
  <definedNames>
    <definedName name="_xlnm.Print_Area" localSheetId="5">'Aporte unidad avaladora'!$A$1:$M$39</definedName>
    <definedName name="_xlnm.Print_Area" localSheetId="1">'Recursos Humanos'!$A$2:$S$48</definedName>
    <definedName name="_xlnm.Print_Area" localSheetId="2">'Renglon 1'!$A$1:$I$100</definedName>
    <definedName name="_xlnm.Print_Area" localSheetId="3">'Renglón 2'!$A$1:$J$168</definedName>
    <definedName name="_xlnm.Print_Area" localSheetId="4">'Renglon 3'!$A$1:$J$44</definedName>
    <definedName name="_xlnm.Print_Area" localSheetId="6">Resumen!$A$12:$G$349</definedName>
    <definedName name="avaladora">'Aporte unidad avaladora'!$K$2</definedName>
    <definedName name="base">#REF!</definedName>
    <definedName name="base1">#REF!</definedName>
    <definedName name="CATEGORIA">categorias!$A$2:$B$15</definedName>
    <definedName name="completa">#REF!</definedName>
    <definedName name="computo">'Especificaciones para equipos'!$B$1:$C$8</definedName>
    <definedName name="convocatoria">'Recursos Humanos'!$V$8:$V$9</definedName>
    <definedName name="convocatoria1">'Recursos Humanos'!$V$7:$V$8</definedName>
    <definedName name="coordinadores">'Recursos Humanos'!$W$5:$Y$16</definedName>
    <definedName name="corto">'Especificaciones para equipos'!$B$2:$B$8</definedName>
    <definedName name="descriptivo">'Especificaciones para equipos'!$C$2:$C$10</definedName>
    <definedName name="nombre">#REF!</definedName>
    <definedName name="nombres">#REF!</definedName>
    <definedName name="Print_Area_0" localSheetId="6">Resumen!$A$1:$J$109</definedName>
    <definedName name="Print_Area_0_0" localSheetId="6">Resumen!$A$1:$J$109</definedName>
    <definedName name="programas">'Recursos Humanos'!$W$6:$W$16</definedName>
    <definedName name="propuestas">#REF!</definedName>
    <definedName name="puestos">categorias!$A$1:$F$15</definedName>
    <definedName name="reglones">categorias!$G$1:$G$9</definedName>
    <definedName name="_xlnm.Print_Titles" localSheetId="2">'Renglon 1'!$2:$11</definedName>
    <definedName name="_xlnm.Print_Titles" localSheetId="3">'Renglón 2'!$1:$12</definedName>
    <definedName name="_xlnm.Print_Titles" localSheetId="4">'Renglon 3'!$1:$12</definedName>
  </definedNames>
  <calcPr calcId="162913"/>
  <extLst>
    <ext xmlns:loext="http://schemas.libreoffice.org/" uri="{7626C862-2A13-11E5-B345-FEFF819CDC9F}">
      <loext:extCalcPr stringRefSyntax="CalcA1ExcelA1"/>
    </ext>
  </extLst>
</workbook>
</file>

<file path=xl/calcChain.xml><?xml version="1.0" encoding="utf-8"?>
<calcChain xmlns="http://schemas.openxmlformats.org/spreadsheetml/2006/main">
  <c r="G107" i="5" l="1"/>
  <c r="G104" i="5"/>
  <c r="G84" i="2"/>
  <c r="E51" i="5"/>
  <c r="E107" i="5"/>
  <c r="E104" i="5"/>
  <c r="G17" i="1" l="1"/>
  <c r="I4" i="16" l="1"/>
  <c r="I5" i="16"/>
  <c r="I6" i="16"/>
  <c r="I7" i="16"/>
  <c r="I8" i="16"/>
  <c r="I9" i="16"/>
  <c r="I10" i="16"/>
  <c r="I11" i="16"/>
  <c r="I12" i="16"/>
  <c r="H4" i="16"/>
  <c r="H5" i="16"/>
  <c r="H6" i="16"/>
  <c r="H7" i="16"/>
  <c r="H8" i="16"/>
  <c r="H9" i="16"/>
  <c r="H10" i="16"/>
  <c r="H11" i="16"/>
  <c r="H12" i="16"/>
  <c r="D3" i="16"/>
  <c r="G3" i="16"/>
  <c r="H3" i="16"/>
  <c r="G9" i="4"/>
  <c r="L46" i="1"/>
  <c r="I6" i="4"/>
  <c r="E41" i="4"/>
  <c r="T3" i="1"/>
  <c r="B4" i="4" s="1"/>
  <c r="A41" i="4" s="1"/>
  <c r="I3" i="4"/>
  <c r="B6" i="4"/>
  <c r="B5" i="4"/>
  <c r="I6" i="3"/>
  <c r="E166" i="3"/>
  <c r="H75" i="3"/>
  <c r="H76" i="3"/>
  <c r="H74" i="3"/>
  <c r="I4" i="3"/>
  <c r="D6" i="3"/>
  <c r="D5" i="3"/>
  <c r="H4" i="2"/>
  <c r="H6" i="2"/>
  <c r="E98" i="2"/>
  <c r="C98" i="2"/>
  <c r="D46" i="1"/>
  <c r="E18" i="16"/>
  <c r="E19" i="16"/>
  <c r="E39" i="16"/>
  <c r="I3" i="16"/>
  <c r="I13" i="16"/>
  <c r="K2" i="16"/>
  <c r="G5" i="17" s="1"/>
  <c r="G6" i="17" s="1"/>
  <c r="G4" i="17"/>
  <c r="R17" i="1"/>
  <c r="R18" i="1"/>
  <c r="R19" i="1"/>
  <c r="A19" i="1"/>
  <c r="G19" i="1"/>
  <c r="H19" i="1"/>
  <c r="I19" i="1"/>
  <c r="P19" i="1"/>
  <c r="K19" i="1"/>
  <c r="J19" i="1"/>
  <c r="L19" i="1"/>
  <c r="Q19" i="1"/>
  <c r="T19" i="1"/>
  <c r="U19" i="1"/>
  <c r="V19" i="1"/>
  <c r="W19" i="1"/>
  <c r="X19" i="1"/>
  <c r="Y19" i="1"/>
  <c r="R20" i="1"/>
  <c r="R21" i="1"/>
  <c r="R22" i="1"/>
  <c r="R23" i="1"/>
  <c r="R24" i="1"/>
  <c r="R25" i="1"/>
  <c r="R26" i="1"/>
  <c r="A17" i="1"/>
  <c r="H17" i="1"/>
  <c r="I17" i="1"/>
  <c r="K17" i="1"/>
  <c r="J17" i="1"/>
  <c r="A18" i="1"/>
  <c r="G18" i="1"/>
  <c r="H18" i="1" s="1"/>
  <c r="P18" i="1" s="1"/>
  <c r="I18" i="1"/>
  <c r="K18" i="1"/>
  <c r="J18" i="1"/>
  <c r="L18" i="1"/>
  <c r="Q18" i="1"/>
  <c r="Y18" i="1" s="1"/>
  <c r="T18" i="1"/>
  <c r="U18" i="1"/>
  <c r="V18" i="1"/>
  <c r="W18" i="1"/>
  <c r="X18" i="1"/>
  <c r="A20" i="1"/>
  <c r="Q20" i="1"/>
  <c r="T20" i="1"/>
  <c r="U20" i="1"/>
  <c r="V20" i="1"/>
  <c r="W20" i="1"/>
  <c r="X20" i="1"/>
  <c r="Y20" i="1"/>
  <c r="A21" i="1"/>
  <c r="Q21" i="1"/>
  <c r="T21" i="1"/>
  <c r="U21" i="1"/>
  <c r="V21" i="1"/>
  <c r="W21" i="1"/>
  <c r="X21" i="1"/>
  <c r="Y21" i="1"/>
  <c r="A22" i="1"/>
  <c r="Q22" i="1"/>
  <c r="T22" i="1"/>
  <c r="U22" i="1"/>
  <c r="V22" i="1"/>
  <c r="W22" i="1"/>
  <c r="X22" i="1"/>
  <c r="Y22" i="1"/>
  <c r="A23" i="1"/>
  <c r="Q23" i="1"/>
  <c r="T23" i="1"/>
  <c r="U23" i="1"/>
  <c r="V23" i="1"/>
  <c r="W23" i="1"/>
  <c r="X23" i="1"/>
  <c r="Y23" i="1"/>
  <c r="A24" i="1"/>
  <c r="Q24" i="1"/>
  <c r="T24" i="1"/>
  <c r="U24" i="1"/>
  <c r="V24" i="1"/>
  <c r="W24" i="1"/>
  <c r="X24" i="1"/>
  <c r="Y24" i="1"/>
  <c r="A25" i="1"/>
  <c r="Q25" i="1"/>
  <c r="T25" i="1"/>
  <c r="U25" i="1"/>
  <c r="V25" i="1"/>
  <c r="W25" i="1"/>
  <c r="X25" i="1"/>
  <c r="Y25" i="1"/>
  <c r="A26" i="1"/>
  <c r="Q26" i="1"/>
  <c r="T26" i="1"/>
  <c r="U26" i="1"/>
  <c r="V26" i="1"/>
  <c r="W26" i="1"/>
  <c r="X26" i="1"/>
  <c r="Y26" i="1"/>
  <c r="T27" i="1"/>
  <c r="U27" i="1"/>
  <c r="V27" i="1"/>
  <c r="W27" i="1"/>
  <c r="X27" i="1"/>
  <c r="Q27" i="1"/>
  <c r="Y27" i="1"/>
  <c r="T28" i="1"/>
  <c r="U28" i="1"/>
  <c r="V28" i="1"/>
  <c r="W28" i="1"/>
  <c r="X28" i="1"/>
  <c r="Q28" i="1"/>
  <c r="Y28" i="1"/>
  <c r="T29" i="1"/>
  <c r="U29" i="1"/>
  <c r="V29" i="1"/>
  <c r="W29" i="1"/>
  <c r="X29" i="1"/>
  <c r="Q29" i="1"/>
  <c r="Y29" i="1"/>
  <c r="T30" i="1"/>
  <c r="U30" i="1"/>
  <c r="V30" i="1"/>
  <c r="W30" i="1"/>
  <c r="X30" i="1"/>
  <c r="Q30" i="1"/>
  <c r="Y30" i="1"/>
  <c r="T31" i="1"/>
  <c r="U31" i="1"/>
  <c r="V31" i="1"/>
  <c r="W31" i="1"/>
  <c r="X31" i="1"/>
  <c r="Q31" i="1"/>
  <c r="Y31" i="1"/>
  <c r="T32" i="1"/>
  <c r="U32" i="1"/>
  <c r="V32" i="1"/>
  <c r="W32" i="1"/>
  <c r="X32" i="1"/>
  <c r="Q32" i="1"/>
  <c r="Y32" i="1"/>
  <c r="C7" i="17"/>
  <c r="D7" i="17" s="1"/>
  <c r="E30" i="5"/>
  <c r="G30" i="5" s="1"/>
  <c r="E31" i="5"/>
  <c r="G31" i="5" s="1"/>
  <c r="E32" i="5"/>
  <c r="E33" i="5"/>
  <c r="G33" i="5" s="1"/>
  <c r="E34" i="5"/>
  <c r="E35" i="5"/>
  <c r="E36" i="5"/>
  <c r="E37" i="5"/>
  <c r="G37" i="5" s="1"/>
  <c r="E38" i="5"/>
  <c r="G38" i="5" s="1"/>
  <c r="E39" i="5"/>
  <c r="G39" i="5" s="1"/>
  <c r="E40" i="5"/>
  <c r="G40" i="5" s="1"/>
  <c r="E41" i="5"/>
  <c r="E42" i="5"/>
  <c r="G42" i="5" s="1"/>
  <c r="E43" i="5"/>
  <c r="G43" i="5" s="1"/>
  <c r="E44" i="5"/>
  <c r="E45" i="5"/>
  <c r="G45" i="5" s="1"/>
  <c r="E46" i="5"/>
  <c r="E47" i="5"/>
  <c r="E48" i="5"/>
  <c r="G48" i="5" s="1"/>
  <c r="E49" i="5"/>
  <c r="G51" i="5"/>
  <c r="E52" i="5"/>
  <c r="H14" i="3"/>
  <c r="H13" i="3"/>
  <c r="E54" i="5"/>
  <c r="H17" i="3"/>
  <c r="H16" i="3"/>
  <c r="E55" i="5"/>
  <c r="H20" i="3"/>
  <c r="H19" i="3"/>
  <c r="E56" i="5"/>
  <c r="H23" i="3"/>
  <c r="H22" i="3"/>
  <c r="E57" i="5"/>
  <c r="H26" i="3"/>
  <c r="H25" i="3"/>
  <c r="E58" i="5"/>
  <c r="G58" i="5" s="1"/>
  <c r="H29" i="3"/>
  <c r="H28" i="3"/>
  <c r="E59" i="5"/>
  <c r="H32" i="3"/>
  <c r="H31" i="3"/>
  <c r="E60" i="5"/>
  <c r="G60" i="5" s="1"/>
  <c r="H35" i="3"/>
  <c r="H34" i="3"/>
  <c r="E61" i="5"/>
  <c r="G61" i="5" s="1"/>
  <c r="H38" i="3"/>
  <c r="H39" i="3"/>
  <c r="H37" i="3"/>
  <c r="E62" i="5"/>
  <c r="H41" i="3"/>
  <c r="H42" i="3"/>
  <c r="H40" i="3"/>
  <c r="E63" i="5"/>
  <c r="G63" i="5" s="1"/>
  <c r="H44" i="3"/>
  <c r="H45" i="3"/>
  <c r="H46" i="3"/>
  <c r="H43" i="3"/>
  <c r="E64" i="5"/>
  <c r="H48" i="3"/>
  <c r="H49" i="3"/>
  <c r="H47" i="3"/>
  <c r="E65" i="5"/>
  <c r="G65" i="5" s="1"/>
  <c r="H51" i="3"/>
  <c r="H50" i="3"/>
  <c r="E66" i="5"/>
  <c r="G66" i="5" s="1"/>
  <c r="H54" i="3"/>
  <c r="H55" i="3"/>
  <c r="H53" i="3"/>
  <c r="E67" i="5"/>
  <c r="H57" i="3"/>
  <c r="H58" i="3"/>
  <c r="H56" i="3"/>
  <c r="E68" i="5"/>
  <c r="H60" i="3"/>
  <c r="H61" i="3"/>
  <c r="H59" i="3"/>
  <c r="E69" i="5"/>
  <c r="G69" i="5" s="1"/>
  <c r="H63" i="3"/>
  <c r="H64" i="3"/>
  <c r="H62" i="3"/>
  <c r="E70" i="5"/>
  <c r="H66" i="3"/>
  <c r="H67" i="3"/>
  <c r="H65" i="3"/>
  <c r="E71" i="5"/>
  <c r="H69" i="3"/>
  <c r="H70" i="3"/>
  <c r="H68" i="3"/>
  <c r="E72" i="5"/>
  <c r="H72" i="3"/>
  <c r="H73" i="3"/>
  <c r="H71" i="3"/>
  <c r="E73" i="5"/>
  <c r="G73" i="5" s="1"/>
  <c r="E74" i="5"/>
  <c r="H78" i="3"/>
  <c r="H79" i="3"/>
  <c r="H77" i="3"/>
  <c r="E75" i="5"/>
  <c r="G75" i="5" s="1"/>
  <c r="H81" i="3"/>
  <c r="H82" i="3"/>
  <c r="H80" i="3"/>
  <c r="E76" i="5"/>
  <c r="G76" i="5" s="1"/>
  <c r="H84" i="3"/>
  <c r="H85" i="3"/>
  <c r="H83" i="3"/>
  <c r="E77" i="5"/>
  <c r="H87" i="3"/>
  <c r="H88" i="3"/>
  <c r="H86" i="3"/>
  <c r="E78" i="5"/>
  <c r="G78" i="5" s="1"/>
  <c r="H90" i="3"/>
  <c r="H91" i="3"/>
  <c r="H89" i="3"/>
  <c r="E79" i="5"/>
  <c r="G79" i="5" s="1"/>
  <c r="H93" i="3"/>
  <c r="H94" i="3"/>
  <c r="H92" i="3"/>
  <c r="E80" i="5"/>
  <c r="H96" i="3"/>
  <c r="H97" i="3"/>
  <c r="H95" i="3"/>
  <c r="E81" i="5"/>
  <c r="G81" i="5" s="1"/>
  <c r="H99" i="3"/>
  <c r="H100" i="3"/>
  <c r="H98" i="3"/>
  <c r="E82" i="5"/>
  <c r="G82" i="5" s="1"/>
  <c r="H102" i="3"/>
  <c r="H103" i="3"/>
  <c r="H101" i="3"/>
  <c r="E83" i="5"/>
  <c r="H105" i="3"/>
  <c r="H106" i="3"/>
  <c r="H104" i="3"/>
  <c r="E84" i="5"/>
  <c r="G84" i="5" s="1"/>
  <c r="H108" i="3"/>
  <c r="H109" i="3"/>
  <c r="H107" i="3"/>
  <c r="E85" i="5"/>
  <c r="G85" i="5" s="1"/>
  <c r="H111" i="3"/>
  <c r="H112" i="3"/>
  <c r="H110" i="3"/>
  <c r="E86" i="5"/>
  <c r="H114" i="3"/>
  <c r="H115" i="3"/>
  <c r="H113" i="3"/>
  <c r="E87" i="5"/>
  <c r="G87" i="5" s="1"/>
  <c r="H117" i="3"/>
  <c r="H118" i="3"/>
  <c r="H116" i="3"/>
  <c r="E88" i="5"/>
  <c r="G88" i="5" s="1"/>
  <c r="H120" i="3"/>
  <c r="H121" i="3"/>
  <c r="H119" i="3"/>
  <c r="E89" i="5"/>
  <c r="H123" i="3"/>
  <c r="H124" i="3"/>
  <c r="H122" i="3"/>
  <c r="E90" i="5"/>
  <c r="G90" i="5" s="1"/>
  <c r="H126" i="3"/>
  <c r="H127" i="3"/>
  <c r="H125" i="3"/>
  <c r="E91" i="5"/>
  <c r="G91" i="5" s="1"/>
  <c r="H129" i="3"/>
  <c r="H130" i="3"/>
  <c r="H128" i="3"/>
  <c r="E92" i="5"/>
  <c r="H132" i="3"/>
  <c r="H133" i="3"/>
  <c r="H131" i="3"/>
  <c r="E93" i="5"/>
  <c r="G93" i="5" s="1"/>
  <c r="H135" i="3"/>
  <c r="H136" i="3"/>
  <c r="H134" i="3"/>
  <c r="E94" i="5"/>
  <c r="G94" i="5" s="1"/>
  <c r="H138" i="3"/>
  <c r="H139" i="3"/>
  <c r="H137" i="3"/>
  <c r="E95" i="5"/>
  <c r="H141" i="3"/>
  <c r="H142" i="3"/>
  <c r="H140" i="3"/>
  <c r="E96" i="5"/>
  <c r="G96" i="5" s="1"/>
  <c r="H144" i="3"/>
  <c r="H145" i="3"/>
  <c r="H143" i="3"/>
  <c r="E97" i="5"/>
  <c r="G97" i="5" s="1"/>
  <c r="H147" i="3"/>
  <c r="H148" i="3"/>
  <c r="H146" i="3"/>
  <c r="E98" i="5"/>
  <c r="H150" i="3"/>
  <c r="H151" i="3"/>
  <c r="H149" i="3"/>
  <c r="E99" i="5"/>
  <c r="G99" i="5" s="1"/>
  <c r="H153" i="3"/>
  <c r="H154" i="3"/>
  <c r="H152" i="3"/>
  <c r="E100" i="5"/>
  <c r="G100" i="5" s="1"/>
  <c r="H156" i="3"/>
  <c r="H157" i="3"/>
  <c r="H155" i="3"/>
  <c r="E101" i="5"/>
  <c r="E103" i="5"/>
  <c r="G103" i="5" s="1"/>
  <c r="E105" i="5"/>
  <c r="E106" i="5"/>
  <c r="E108" i="5"/>
  <c r="G108" i="5" s="1"/>
  <c r="E109" i="5"/>
  <c r="B6" i="17"/>
  <c r="B7" i="17"/>
  <c r="B8" i="17"/>
  <c r="B9" i="17"/>
  <c r="E20" i="16"/>
  <c r="E21" i="16"/>
  <c r="E22" i="16"/>
  <c r="E23" i="16"/>
  <c r="E24" i="16"/>
  <c r="E25" i="16"/>
  <c r="E26" i="16"/>
  <c r="E27" i="16"/>
  <c r="E28" i="16"/>
  <c r="E29" i="16"/>
  <c r="E30" i="16"/>
  <c r="E31" i="16"/>
  <c r="E32" i="16"/>
  <c r="E33" i="16"/>
  <c r="E34" i="16"/>
  <c r="E35" i="16"/>
  <c r="E36" i="16"/>
  <c r="E37" i="16"/>
  <c r="E38" i="16"/>
  <c r="G4" i="16"/>
  <c r="G5" i="16"/>
  <c r="G6" i="16"/>
  <c r="G7" i="16"/>
  <c r="G8" i="16"/>
  <c r="G9" i="16"/>
  <c r="G10" i="16"/>
  <c r="G11" i="16"/>
  <c r="G12" i="16"/>
  <c r="D4" i="16"/>
  <c r="D5" i="16"/>
  <c r="D6" i="16"/>
  <c r="D7" i="16"/>
  <c r="D8" i="16"/>
  <c r="D9" i="16"/>
  <c r="D10" i="16"/>
  <c r="D11" i="16"/>
  <c r="D12" i="16"/>
  <c r="R39" i="1"/>
  <c r="I20" i="1"/>
  <c r="I21" i="1"/>
  <c r="I22" i="1"/>
  <c r="I23" i="1"/>
  <c r="I24" i="1"/>
  <c r="I25" i="1"/>
  <c r="I26" i="1"/>
  <c r="K20" i="1"/>
  <c r="L20" i="1"/>
  <c r="K21" i="1"/>
  <c r="L21" i="1"/>
  <c r="K22" i="1"/>
  <c r="L22" i="1"/>
  <c r="K23" i="1"/>
  <c r="L23" i="1"/>
  <c r="K24" i="1"/>
  <c r="L24" i="1"/>
  <c r="K25" i="1"/>
  <c r="L25" i="1"/>
  <c r="K26" i="1"/>
  <c r="L26" i="1"/>
  <c r="L27" i="1"/>
  <c r="L28" i="1"/>
  <c r="L29" i="1"/>
  <c r="L30" i="1"/>
  <c r="L31" i="1"/>
  <c r="L32" i="1"/>
  <c r="L33" i="1"/>
  <c r="D18" i="1"/>
  <c r="D19" i="1"/>
  <c r="D17" i="1"/>
  <c r="S17" i="1" s="1"/>
  <c r="D20" i="1"/>
  <c r="D21" i="1"/>
  <c r="D22" i="1"/>
  <c r="D23" i="1"/>
  <c r="D24" i="1"/>
  <c r="D25" i="1"/>
  <c r="D26" i="1"/>
  <c r="Q33" i="1"/>
  <c r="N18" i="1"/>
  <c r="N19" i="1"/>
  <c r="N20" i="1"/>
  <c r="N21" i="1"/>
  <c r="N22" i="1"/>
  <c r="N23" i="1"/>
  <c r="N24" i="1"/>
  <c r="N25" i="1"/>
  <c r="N26" i="1"/>
  <c r="M18" i="1"/>
  <c r="M19" i="1"/>
  <c r="M20" i="1"/>
  <c r="M21" i="1"/>
  <c r="M22" i="1"/>
  <c r="M23" i="1"/>
  <c r="M24" i="1"/>
  <c r="M25" i="1"/>
  <c r="M26" i="1"/>
  <c r="J20" i="1"/>
  <c r="J21" i="1"/>
  <c r="J22" i="1"/>
  <c r="J23" i="1"/>
  <c r="J24" i="1"/>
  <c r="J25" i="1"/>
  <c r="J26" i="1"/>
  <c r="G20" i="1"/>
  <c r="G21" i="1"/>
  <c r="G22" i="1"/>
  <c r="G23" i="1"/>
  <c r="G24" i="1"/>
  <c r="G25" i="1"/>
  <c r="G26" i="1"/>
  <c r="C18" i="1"/>
  <c r="N17" i="1"/>
  <c r="M17" i="1"/>
  <c r="Q11" i="1"/>
  <c r="H25" i="1"/>
  <c r="P25" i="1"/>
  <c r="S18" i="1"/>
  <c r="S19" i="1"/>
  <c r="S20" i="1"/>
  <c r="S21" i="1"/>
  <c r="S22" i="1"/>
  <c r="S23" i="1"/>
  <c r="S24" i="1"/>
  <c r="S25" i="1"/>
  <c r="S26" i="1"/>
  <c r="S27" i="1"/>
  <c r="S28" i="1"/>
  <c r="S29" i="1"/>
  <c r="S30" i="1"/>
  <c r="S31" i="1"/>
  <c r="S32" i="1"/>
  <c r="H14" i="4"/>
  <c r="H13" i="4"/>
  <c r="H17" i="4"/>
  <c r="H16" i="4"/>
  <c r="H20" i="4"/>
  <c r="H19" i="4"/>
  <c r="H23" i="4"/>
  <c r="H22" i="4"/>
  <c r="H26" i="4"/>
  <c r="H25" i="4"/>
  <c r="H29" i="4"/>
  <c r="H28" i="4"/>
  <c r="H32" i="4"/>
  <c r="H31" i="4"/>
  <c r="H35" i="4"/>
  <c r="H159" i="3"/>
  <c r="G17" i="2"/>
  <c r="B13" i="5"/>
  <c r="M16" i="5" s="1"/>
  <c r="P20" i="1"/>
  <c r="P21" i="1"/>
  <c r="G22" i="2"/>
  <c r="G21" i="2"/>
  <c r="G25" i="2"/>
  <c r="G24" i="2"/>
  <c r="G28" i="2"/>
  <c r="G27" i="2"/>
  <c r="G31" i="2"/>
  <c r="G30" i="2"/>
  <c r="G34" i="2"/>
  <c r="G33" i="2"/>
  <c r="G37" i="2"/>
  <c r="G36" i="2"/>
  <c r="G40" i="2"/>
  <c r="G39" i="2"/>
  <c r="G43" i="2"/>
  <c r="G42" i="2"/>
  <c r="G46" i="2"/>
  <c r="G45" i="2"/>
  <c r="G49" i="2"/>
  <c r="G48" i="2"/>
  <c r="G52" i="2"/>
  <c r="G51" i="2"/>
  <c r="G55" i="2"/>
  <c r="G54" i="2"/>
  <c r="G58" i="2"/>
  <c r="G57" i="2"/>
  <c r="G61" i="2"/>
  <c r="G60" i="2"/>
  <c r="G64" i="2"/>
  <c r="G63" i="2"/>
  <c r="G67" i="2"/>
  <c r="G66" i="2"/>
  <c r="G70" i="2"/>
  <c r="G69" i="2"/>
  <c r="G73" i="2"/>
  <c r="G72" i="2"/>
  <c r="G76" i="2"/>
  <c r="G75" i="2"/>
  <c r="G79" i="2"/>
  <c r="G78" i="2"/>
  <c r="G82" i="2"/>
  <c r="G81" i="2"/>
  <c r="E50" i="5" s="1"/>
  <c r="G50" i="5" s="1"/>
  <c r="G88" i="2"/>
  <c r="G87" i="2"/>
  <c r="D12" i="5"/>
  <c r="M17" i="5"/>
  <c r="N17" i="5" s="1"/>
  <c r="G72" i="5"/>
  <c r="G59" i="5"/>
  <c r="G49" i="5"/>
  <c r="G46" i="5"/>
  <c r="G36" i="5"/>
  <c r="G35" i="5"/>
  <c r="G34" i="5"/>
  <c r="G19" i="2"/>
  <c r="G18" i="2"/>
  <c r="E29" i="5"/>
  <c r="G29" i="5" s="1"/>
  <c r="G16" i="2"/>
  <c r="G15" i="2"/>
  <c r="E28" i="5"/>
  <c r="G28" i="5" s="1"/>
  <c r="G13" i="2"/>
  <c r="G12" i="2" s="1"/>
  <c r="E27" i="5" s="1"/>
  <c r="G64" i="5"/>
  <c r="J9" i="2"/>
  <c r="C19" i="10"/>
  <c r="D19" i="10"/>
  <c r="B19" i="10"/>
  <c r="C18" i="10"/>
  <c r="D18" i="10"/>
  <c r="B18" i="10"/>
  <c r="G9" i="3"/>
  <c r="D9" i="3"/>
  <c r="B9" i="4"/>
  <c r="T2" i="1"/>
  <c r="C3" i="2" s="1"/>
  <c r="D3" i="3"/>
  <c r="P22" i="1"/>
  <c r="P23" i="1"/>
  <c r="P24" i="1"/>
  <c r="P26" i="1"/>
  <c r="P27" i="1"/>
  <c r="P28" i="1"/>
  <c r="P29" i="1"/>
  <c r="P30" i="1"/>
  <c r="P31" i="1"/>
  <c r="P32" i="1"/>
  <c r="P33" i="1"/>
  <c r="B18" i="1"/>
  <c r="B19" i="1"/>
  <c r="B20" i="1"/>
  <c r="B21" i="1"/>
  <c r="B22" i="1"/>
  <c r="B23" i="1"/>
  <c r="B24" i="1"/>
  <c r="B25" i="1"/>
  <c r="B26" i="1"/>
  <c r="B17" i="1"/>
  <c r="H20" i="1"/>
  <c r="H21" i="1"/>
  <c r="H22" i="1"/>
  <c r="H23" i="1"/>
  <c r="H24" i="1"/>
  <c r="H26" i="1"/>
  <c r="H27" i="1"/>
  <c r="H28" i="1"/>
  <c r="H29" i="1"/>
  <c r="H30" i="1"/>
  <c r="H31" i="1"/>
  <c r="H32" i="1"/>
  <c r="H33" i="1"/>
  <c r="E5" i="2"/>
  <c r="C4" i="2" s="1"/>
  <c r="T9" i="1"/>
  <c r="C21" i="1"/>
  <c r="C22" i="1"/>
  <c r="C23" i="1"/>
  <c r="C24" i="1"/>
  <c r="C25" i="1"/>
  <c r="C26" i="1"/>
  <c r="C19" i="1"/>
  <c r="C20" i="1"/>
  <c r="T8" i="1"/>
  <c r="T7" i="1"/>
  <c r="T6" i="1"/>
  <c r="D7" i="2" s="1"/>
  <c r="C7" i="2" s="1"/>
  <c r="T5" i="1"/>
  <c r="C6" i="2" s="1"/>
  <c r="T4" i="1"/>
  <c r="D5" i="2" s="1"/>
  <c r="C5" i="2" s="1"/>
  <c r="B8" i="4"/>
  <c r="D8" i="3"/>
  <c r="D8" i="2"/>
  <c r="C8" i="2"/>
  <c r="M94" i="6"/>
  <c r="M93" i="6"/>
  <c r="M92" i="6"/>
  <c r="M91" i="6"/>
  <c r="M90" i="6"/>
  <c r="M89" i="6"/>
  <c r="M88" i="6"/>
  <c r="M87" i="6"/>
  <c r="M86" i="6"/>
  <c r="M85" i="6"/>
  <c r="M84" i="6"/>
  <c r="M83" i="6"/>
  <c r="M82" i="6"/>
  <c r="M81" i="6"/>
  <c r="M80" i="6"/>
  <c r="M95" i="6"/>
  <c r="M73" i="6"/>
  <c r="M72" i="6"/>
  <c r="M71" i="6"/>
  <c r="M70" i="6"/>
  <c r="M69" i="6"/>
  <c r="M68" i="6"/>
  <c r="M67" i="6"/>
  <c r="M66" i="6"/>
  <c r="M65" i="6"/>
  <c r="M64" i="6"/>
  <c r="M63" i="6"/>
  <c r="M62" i="6"/>
  <c r="M61" i="6"/>
  <c r="M60" i="6"/>
  <c r="M74" i="6"/>
  <c r="B51" i="6"/>
  <c r="L52" i="6"/>
  <c r="I51" i="6"/>
  <c r="H51" i="6"/>
  <c r="C51" i="6"/>
  <c r="J52" i="6"/>
  <c r="I50" i="6"/>
  <c r="H50" i="6"/>
  <c r="C50" i="6"/>
  <c r="B50" i="6"/>
  <c r="I49" i="6"/>
  <c r="H49" i="6"/>
  <c r="C49" i="6"/>
  <c r="B49" i="6"/>
  <c r="I48" i="6"/>
  <c r="H48" i="6"/>
  <c r="C48" i="6"/>
  <c r="B48" i="6"/>
  <c r="I47" i="6"/>
  <c r="H47" i="6"/>
  <c r="C47" i="6"/>
  <c r="B47" i="6"/>
  <c r="I46" i="6"/>
  <c r="H46" i="6"/>
  <c r="C46" i="6"/>
  <c r="B46" i="6"/>
  <c r="I45" i="6"/>
  <c r="H45" i="6"/>
  <c r="C45" i="6"/>
  <c r="B45" i="6"/>
  <c r="I44" i="6"/>
  <c r="H44" i="6"/>
  <c r="C44" i="6"/>
  <c r="B44" i="6"/>
  <c r="I43" i="6"/>
  <c r="H43" i="6"/>
  <c r="C43" i="6"/>
  <c r="B43" i="6"/>
  <c r="K36" i="6"/>
  <c r="M35" i="6"/>
  <c r="L35" i="6"/>
  <c r="K35" i="6"/>
  <c r="J35" i="6"/>
  <c r="L34" i="6"/>
  <c r="M34" i="6"/>
  <c r="K34" i="6"/>
  <c r="J34" i="6"/>
  <c r="M33" i="6"/>
  <c r="L33" i="6"/>
  <c r="K33" i="6"/>
  <c r="J33" i="6"/>
  <c r="L32" i="6"/>
  <c r="M32" i="6"/>
  <c r="K32" i="6"/>
  <c r="J32" i="6"/>
  <c r="M31" i="6"/>
  <c r="L31" i="6"/>
  <c r="K31" i="6"/>
  <c r="J31" i="6"/>
  <c r="L27" i="6"/>
  <c r="M27" i="6"/>
  <c r="K27" i="6"/>
  <c r="J27" i="6"/>
  <c r="M26" i="6"/>
  <c r="L26" i="6"/>
  <c r="K26" i="6"/>
  <c r="J26" i="6"/>
  <c r="L25" i="6"/>
  <c r="M25" i="6"/>
  <c r="K25" i="6"/>
  <c r="J25" i="6"/>
  <c r="M24" i="6"/>
  <c r="L24" i="6"/>
  <c r="K24" i="6"/>
  <c r="J24" i="6"/>
  <c r="L23" i="6"/>
  <c r="M23" i="6"/>
  <c r="M36" i="6"/>
  <c r="K23" i="6"/>
  <c r="D37" i="6"/>
  <c r="G37" i="6"/>
  <c r="J23" i="6"/>
  <c r="G32" i="5"/>
  <c r="G109" i="5"/>
  <c r="G106" i="5"/>
  <c r="G105" i="5"/>
  <c r="G85" i="2"/>
  <c r="G52" i="5"/>
  <c r="G44" i="5"/>
  <c r="Q38" i="1"/>
  <c r="Q37" i="1"/>
  <c r="Q36" i="1"/>
  <c r="P35" i="1"/>
  <c r="M35" i="1"/>
  <c r="G86" i="5"/>
  <c r="G68" i="5"/>
  <c r="G47" i="5"/>
  <c r="G41" i="5"/>
  <c r="J50" i="6"/>
  <c r="L49" i="6"/>
  <c r="G57" i="5"/>
  <c r="G70" i="5"/>
  <c r="G80" i="5"/>
  <c r="G62" i="5"/>
  <c r="G101" i="5"/>
  <c r="G95" i="5"/>
  <c r="G55" i="5"/>
  <c r="G98" i="5"/>
  <c r="G92" i="5"/>
  <c r="G54" i="5"/>
  <c r="G67" i="5"/>
  <c r="G71" i="5"/>
  <c r="G77" i="5"/>
  <c r="G83" i="5"/>
  <c r="G74" i="5"/>
  <c r="G56" i="5"/>
  <c r="G89" i="5"/>
  <c r="L47" i="6"/>
  <c r="L51" i="6"/>
  <c r="J45" i="6"/>
  <c r="J49" i="6"/>
  <c r="L46" i="6"/>
  <c r="L50" i="6"/>
  <c r="L45" i="6"/>
  <c r="L43" i="6"/>
  <c r="J48" i="6"/>
  <c r="L48" i="6"/>
  <c r="M38" i="6"/>
  <c r="J44" i="6"/>
  <c r="L44" i="6"/>
  <c r="M37" i="6"/>
  <c r="J43" i="6"/>
  <c r="J47" i="6"/>
  <c r="J51" i="6"/>
  <c r="J46" i="6"/>
  <c r="L53" i="6"/>
  <c r="J53" i="6"/>
  <c r="F53" i="5" l="1"/>
  <c r="F102" i="5"/>
  <c r="D7" i="3"/>
  <c r="B7" i="4"/>
  <c r="D4" i="3"/>
  <c r="A166" i="3" s="1"/>
  <c r="B3" i="4"/>
  <c r="L17" i="1"/>
  <c r="K35" i="1" s="1"/>
  <c r="S38" i="1" s="1"/>
  <c r="G24" i="5" s="1"/>
  <c r="C17" i="1"/>
  <c r="W17" i="1"/>
  <c r="P17" i="1"/>
  <c r="Q17" i="1" s="1"/>
  <c r="U17" i="1" s="1"/>
  <c r="G27" i="5"/>
  <c r="F26" i="5"/>
  <c r="Q10" i="1"/>
  <c r="G91" i="2"/>
  <c r="E24" i="5" l="1"/>
  <c r="T17" i="1"/>
  <c r="X17" i="1"/>
  <c r="Q34" i="1"/>
  <c r="S34" i="1"/>
  <c r="G19" i="5" s="1"/>
  <c r="V17" i="1"/>
  <c r="C8" i="17"/>
  <c r="L16" i="5"/>
  <c r="E19" i="5" l="1"/>
  <c r="S37" i="1"/>
  <c r="E23" i="5" s="1"/>
  <c r="Y17" i="1"/>
  <c r="Z18" i="1" s="1"/>
  <c r="S36" i="1"/>
  <c r="E22" i="5" s="1"/>
  <c r="S39" i="1"/>
  <c r="E25" i="5" s="1"/>
  <c r="S35" i="1"/>
  <c r="E21" i="5" s="1"/>
  <c r="C6" i="17"/>
  <c r="D6" i="17" s="1"/>
  <c r="D8" i="17"/>
  <c r="G23" i="5" l="1"/>
  <c r="Y35" i="1"/>
  <c r="G25" i="5"/>
  <c r="S40" i="1"/>
  <c r="S41" i="1" s="1"/>
  <c r="M39" i="1" s="1"/>
  <c r="G22" i="5"/>
  <c r="G21" i="5"/>
  <c r="D9" i="17"/>
  <c r="C9" i="17"/>
  <c r="F18" i="5"/>
  <c r="G17" i="5" s="1"/>
  <c r="E8" i="17" s="1"/>
  <c r="G13" i="5" l="1"/>
  <c r="L17" i="5"/>
  <c r="G14" i="5"/>
</calcChain>
</file>

<file path=xl/comments1.xml><?xml version="1.0" encoding="utf-8"?>
<comments xmlns="http://schemas.openxmlformats.org/spreadsheetml/2006/main">
  <authors>
    <author>Informatica</author>
  </authors>
  <commentList>
    <comment ref="F4" authorId="0" shapeId="0">
      <text>
        <r>
          <rPr>
            <sz val="9"/>
            <color indexed="81"/>
            <rFont val="Tahoma"/>
            <family val="2"/>
          </rPr>
          <t>30% del monto
solicitado</t>
        </r>
      </text>
    </comment>
    <comment ref="F5" authorId="0" shapeId="0">
      <text>
        <r>
          <rPr>
            <sz val="9"/>
            <color indexed="81"/>
            <rFont val="Tahoma"/>
            <family val="2"/>
          </rPr>
          <t>Sumatoria de los datos ingresados en la hoja "Aporte de unidad Avaladora".</t>
        </r>
      </text>
    </comment>
    <comment ref="F6" authorId="0" shapeId="0">
      <text>
        <r>
          <rPr>
            <sz val="9"/>
            <color indexed="81"/>
            <rFont val="Tahoma"/>
            <family val="2"/>
          </rPr>
          <t>Diferencia de lo solicitado con lo ingresado, esta debe ser 0.</t>
        </r>
      </text>
    </comment>
    <comment ref="A16" authorId="0" shapeId="0">
      <text>
        <r>
          <rPr>
            <sz val="9"/>
            <color indexed="81"/>
            <rFont val="Tahoma"/>
            <family val="2"/>
          </rPr>
          <t>Escribir número correlativo de plaza, de 1 en adelante</t>
        </r>
      </text>
    </comment>
    <comment ref="E16" authorId="0" shapeId="0">
      <text>
        <r>
          <rPr>
            <sz val="9"/>
            <color indexed="81"/>
            <rFont val="Tahoma"/>
            <family val="2"/>
          </rPr>
          <t>Anotar la misma titularidad con la cuál está contratado en su unidad académica.
Si cuenta con maestría reconocida en la Usac le corresponde Titular III, si es Doctorado reconocido por la USAC es Titular V.
Las categorías de Auxiliar de investigación I y II deben ser estudiantes de la Usac.</t>
        </r>
      </text>
    </comment>
    <comment ref="E17" authorId="0" shapeId="0">
      <text>
        <r>
          <rPr>
            <sz val="9"/>
            <color indexed="81"/>
            <rFont val="Tahoma"/>
            <family val="2"/>
          </rPr>
          <t>Anotar la misma titularidad con la cuál está contratado en su unidad académica.
Si cuenta con maestría reconocida en la Usac le corresponde Titular III, si es Doctorado reconocido por la USAC es Titular V.
Las categorías de Auxiliar de investigación I y II deben ser estudiantes de la Usac.</t>
        </r>
      </text>
    </comment>
    <comment ref="E18" authorId="0" shapeId="0">
      <text>
        <r>
          <rPr>
            <sz val="9"/>
            <color indexed="81"/>
            <rFont val="Tahoma"/>
            <family val="2"/>
          </rPr>
          <t>Anotar la misma titularidad con la cuál está contratado en su unidad académica.
Si cuenta con maestría reconocida en la Usac le corresponde Titular III, si es Doctorado reconocido por la USAC es Titular V.
Las categorías de Auxiliar de investigación I y II deben ser estudiantes de la Usac.</t>
        </r>
      </text>
    </comment>
  </commentList>
</comments>
</file>

<file path=xl/comments2.xml><?xml version="1.0" encoding="utf-8"?>
<comments xmlns="http://schemas.openxmlformats.org/spreadsheetml/2006/main">
  <authors>
    <author/>
    <author>DIGI USAC</author>
  </authors>
  <commentList>
    <comment ref="J16" authorId="0" shapeId="0">
      <text>
        <r>
          <rPr>
            <b/>
            <sz val="8"/>
            <color rgb="FF0000FF"/>
            <rFont val="Tahoma"/>
            <family val="2"/>
            <charset val="1"/>
          </rPr>
          <t xml:space="preserve">
</t>
        </r>
        <r>
          <rPr>
            <b/>
            <sz val="10"/>
            <color rgb="FF0000FF"/>
            <rFont val="Tahoma"/>
            <family val="2"/>
            <charset val="1"/>
          </rPr>
          <t>Escriba la fecha en formato: dd/mm/aa</t>
        </r>
      </text>
    </comment>
    <comment ref="L16" authorId="0" shapeId="0">
      <text>
        <r>
          <rPr>
            <b/>
            <sz val="8"/>
            <color rgb="FFFF0000"/>
            <rFont val="Tahoma"/>
            <family val="2"/>
            <charset val="1"/>
          </rPr>
          <t xml:space="preserve">
</t>
        </r>
        <r>
          <rPr>
            <b/>
            <sz val="10"/>
            <color rgb="FFFF0000"/>
            <rFont val="Tahoma"/>
            <family val="2"/>
            <charset val="1"/>
          </rPr>
          <t>El número de meses lo puede variar, si fuera necesario.</t>
        </r>
      </text>
    </comment>
    <comment ref="M16" authorId="1" shapeId="0">
      <text>
        <r>
          <rPr>
            <b/>
            <sz val="9"/>
            <color indexed="81"/>
            <rFont val="Tahoma"/>
            <family val="2"/>
          </rPr>
          <t>DIGI USAC:</t>
        </r>
        <r>
          <rPr>
            <sz val="9"/>
            <color indexed="81"/>
            <rFont val="Tahoma"/>
            <family val="2"/>
          </rPr>
          <t xml:space="preserve">
Si nunca ha sido contratado en la
Usac no llene este espacio.</t>
        </r>
      </text>
    </comment>
  </commentList>
</comments>
</file>

<file path=xl/comments3.xml><?xml version="1.0" encoding="utf-8"?>
<comments xmlns="http://schemas.openxmlformats.org/spreadsheetml/2006/main">
  <authors>
    <author/>
  </authors>
  <commentList>
    <comment ref="I4" authorId="0" shapeId="0">
      <text>
        <r>
          <rPr>
            <b/>
            <sz val="10"/>
            <color rgb="FF0000FF"/>
            <rFont val="Tahoma"/>
            <family val="2"/>
            <charset val="1"/>
          </rPr>
          <t>Escribir numero de proyecto</t>
        </r>
      </text>
    </comment>
    <comment ref="H22" authorId="0" shapeId="0">
      <text>
        <r>
          <rPr>
            <b/>
            <sz val="10"/>
            <color rgb="FF000000"/>
            <rFont val="Tahoma"/>
            <family val="2"/>
            <charset val="1"/>
          </rPr>
          <t xml:space="preserve">David Amilcar de Leon Orellana:
</t>
        </r>
        <r>
          <rPr>
            <sz val="10"/>
            <color rgb="FF000000"/>
            <rFont val="Tahoma"/>
            <family val="2"/>
            <charset val="1"/>
          </rPr>
          <t>Escriba las fechas en el formato dd/mm/yy</t>
        </r>
      </text>
    </comment>
    <comment ref="A42" authorId="0" shapeId="0">
      <text>
        <r>
          <rPr>
            <sz val="10"/>
            <color rgb="FF0000FF"/>
            <rFont val="Tahoma"/>
            <family val="2"/>
            <charset val="1"/>
          </rPr>
          <t>Escriba el número del renglón así: 322 ó 323, etc.</t>
        </r>
      </text>
    </comment>
    <comment ref="H42" authorId="0" shapeId="0">
      <text>
        <r>
          <rPr>
            <sz val="10"/>
            <color rgb="FF0000FF"/>
            <rFont val="Tahoma"/>
            <family val="2"/>
            <charset val="1"/>
          </rPr>
          <t xml:space="preserve">
Escriba el # del cuatrimestre asi: 1,2 o 3</t>
        </r>
      </text>
    </comment>
    <comment ref="H59" authorId="0" shapeId="0">
      <text>
        <r>
          <rPr>
            <b/>
            <sz val="10"/>
            <color rgb="FF0000FF"/>
            <rFont val="Tahoma"/>
            <family val="2"/>
            <charset val="1"/>
          </rPr>
          <t xml:space="preserve">
</t>
        </r>
        <r>
          <rPr>
            <sz val="10"/>
            <color rgb="FF0000FF"/>
            <rFont val="Tahoma"/>
            <family val="2"/>
            <charset val="1"/>
          </rPr>
          <t>Escribir fechas así:
dd/mm/aa
Ejemplo: 01/03/2021</t>
        </r>
      </text>
    </comment>
    <comment ref="H79" authorId="0" shapeId="0">
      <text>
        <r>
          <rPr>
            <sz val="10"/>
            <color rgb="FF0000FF"/>
            <rFont val="Tahoma"/>
            <family val="2"/>
            <charset val="1"/>
          </rPr>
          <t xml:space="preserve">
Escribir fechas así:
dd/mm/aa
</t>
        </r>
      </text>
    </comment>
  </commentList>
</comments>
</file>

<file path=xl/sharedStrings.xml><?xml version="1.0" encoding="utf-8"?>
<sst xmlns="http://schemas.openxmlformats.org/spreadsheetml/2006/main" count="801" uniqueCount="516">
  <si>
    <t>ANTEPROYECTO DE PRESUPUESTO 2021</t>
  </si>
  <si>
    <t>PROGRAMACION DE RENGLON 022 PERSONAL POR CONTRATO</t>
  </si>
  <si>
    <t>Datos Generales del proyecto</t>
  </si>
  <si>
    <t>NOMBRE DEL PROYECTO</t>
  </si>
  <si>
    <t>NOMBRE DEL PROGRAMA</t>
  </si>
  <si>
    <t xml:space="preserve">PROGRAMA UNIVERSITARIO DE INVESTIGACION EN </t>
  </si>
  <si>
    <t>AREA DEL CONOCIMIENTO</t>
  </si>
  <si>
    <t>PLAZA No.</t>
  </si>
  <si>
    <t>REG</t>
  </si>
  <si>
    <t>CLASIFI CACION</t>
  </si>
  <si>
    <t>NOMBRE DEL PUESTO</t>
  </si>
  <si>
    <t>ESCALA INTEG.</t>
  </si>
  <si>
    <t>HORAS</t>
  </si>
  <si>
    <t>INICIO</t>
  </si>
  <si>
    <t>FIN</t>
  </si>
  <si>
    <t>DURACION MESES</t>
  </si>
  <si>
    <t>REG. PERSONAL</t>
  </si>
  <si>
    <t>NOMBRE EMPLEADO</t>
  </si>
  <si>
    <t>BASE MENSUAL</t>
  </si>
  <si>
    <t>TOTAL</t>
  </si>
  <si>
    <t>A</t>
  </si>
  <si>
    <t>FACTOR DE TIEMPO PROGRAMADO</t>
  </si>
  <si>
    <t>(Si es programación del Plan 4.1, éste monto se trasladará al Plan 4.2 y se restarán del Presupuesto de la Unidad)</t>
  </si>
  <si>
    <t>TOTAL PRESTACIONES</t>
  </si>
  <si>
    <t>TOTAL PROGRAMADO</t>
  </si>
  <si>
    <t>SOLICITUD DE COMPRA RENGLÓN 1</t>
  </si>
  <si>
    <t>EMAIL</t>
  </si>
  <si>
    <t>SERVICIOS NO PERSONALES</t>
  </si>
  <si>
    <t>No.</t>
  </si>
  <si>
    <t>Renglón</t>
  </si>
  <si>
    <t>Cantidad</t>
  </si>
  <si>
    <t>unidad</t>
  </si>
  <si>
    <t>Precio Unidad</t>
  </si>
  <si>
    <t>Total</t>
  </si>
  <si>
    <t>mes que lo necesita</t>
  </si>
  <si>
    <t>Justificación del gasto por renglón</t>
  </si>
  <si>
    <t>Ejemplo</t>
  </si>
  <si>
    <t>Agregar si se necesita, cuidar que se copie con la suma</t>
  </si>
  <si>
    <t>1.61</t>
  </si>
  <si>
    <t>SOLICITUD DE COMPRA RENGLÓN 2</t>
  </si>
  <si>
    <t>MATERIALES Y SUMINISTROS</t>
  </si>
  <si>
    <t>Codigo de insumo</t>
  </si>
  <si>
    <t>Justificación del gasto</t>
  </si>
  <si>
    <t>211 Alimentos para personas</t>
  </si>
  <si>
    <t>212 Alimentos para animales</t>
  </si>
  <si>
    <t>213 Productos animales</t>
  </si>
  <si>
    <t>214 Productos agroforestales, madera, corcho y sus manufacturas</t>
  </si>
  <si>
    <t>223 Piedra, arcilla y arena</t>
  </si>
  <si>
    <t>224 Pómez, cal y yeso</t>
  </si>
  <si>
    <t>229 Otros minerales</t>
  </si>
  <si>
    <t>241 Papel de escritorio</t>
  </si>
  <si>
    <t>242 Papeles comerciales, cartones y otros</t>
  </si>
  <si>
    <t xml:space="preserve">243 Productos de papel o cartón </t>
  </si>
  <si>
    <t>244 Productos de artes graficas</t>
  </si>
  <si>
    <t>245 Libros, revistas y periódicos</t>
  </si>
  <si>
    <t>249 Otros productos de papel, cartón e impresos</t>
  </si>
  <si>
    <t>254 Artículos de caucho</t>
  </si>
  <si>
    <t>261 Elementos y compuestos químicos</t>
  </si>
  <si>
    <t>262 Combustibles y lubricantes</t>
  </si>
  <si>
    <t>263 Abonos y fertilizantes</t>
  </si>
  <si>
    <t>264 Insecticidas, fumigantes y similares</t>
  </si>
  <si>
    <t xml:space="preserve">266 Productos medicinales y farmaceuticos </t>
  </si>
  <si>
    <t>267 Tintes, pinturas y colorantes</t>
  </si>
  <si>
    <t>268 Productos plásticos, nylon, vinil y pvc</t>
  </si>
  <si>
    <t>269 Otros productos químicos y conexos</t>
  </si>
  <si>
    <t>271 Productos de arcilla</t>
  </si>
  <si>
    <t>272 Productos de vidrio</t>
  </si>
  <si>
    <t>274 Cemento</t>
  </si>
  <si>
    <t xml:space="preserve">282 Productos metálicos no férricos </t>
  </si>
  <si>
    <t>283 Productos de metal</t>
  </si>
  <si>
    <t>284 Estructuras metálicas acabadas</t>
  </si>
  <si>
    <t>286 Herramientas menores</t>
  </si>
  <si>
    <t>289 Otros productos metálicos</t>
  </si>
  <si>
    <t>291 Útiles de oficina</t>
  </si>
  <si>
    <t>292 Útiles de limpieza y productos sanitarios</t>
  </si>
  <si>
    <t>293 Útiles educacionales y culturales</t>
  </si>
  <si>
    <t>294 Útiles deportivos y recreativos</t>
  </si>
  <si>
    <t>295 Útiles menores médico-quirúrgicos y de laboratorio</t>
  </si>
  <si>
    <t>297 Útiles, accesorios y materiales eléctricos</t>
  </si>
  <si>
    <t>298 Accesorios y repuestos en general</t>
  </si>
  <si>
    <t>299 Otros materiales y suministros</t>
  </si>
  <si>
    <t>MOBILIARIO Y EQUIPO</t>
  </si>
  <si>
    <t>UNIVERSIDAD DE SAN CARLOS DE GUATEMALA</t>
  </si>
  <si>
    <t>DIRECCION GENERAL FINANCIERA</t>
  </si>
  <si>
    <t>DEPARTAMENTO DE PRESUPUESTO</t>
  </si>
  <si>
    <t>PROGRAMACION DE RECURSOS POR SUBPROGRAMA DE ACUERDO AL PLAN DE TRABAJO</t>
  </si>
  <si>
    <t>NOMBRE DEL PROGRAMA:</t>
  </si>
  <si>
    <t>NOMBRE DEL PROYECTO:</t>
  </si>
  <si>
    <t>COORDINADOR (A):</t>
  </si>
  <si>
    <t>Tipo de proyecto:</t>
  </si>
  <si>
    <t>Básico.. Desarrollo..Aplicado</t>
  </si>
  <si>
    <t>sumatoria renglón 1, 2 y 3</t>
  </si>
  <si>
    <t>PDA. PRESUP.</t>
  </si>
  <si>
    <t>DESCRIPCION DE LA PARTIDA</t>
  </si>
  <si>
    <t>VALOR Q.</t>
  </si>
  <si>
    <t>GRUPO DE GASTOS</t>
  </si>
  <si>
    <t>TOTAL SUB-PROGRAMA</t>
  </si>
  <si>
    <t>TOTAL DEL PROYECTO</t>
  </si>
  <si>
    <t>4.8.63.5.  .0.00</t>
  </si>
  <si>
    <t>SERVICIOS PERSONALES</t>
  </si>
  <si>
    <t>4.8.63.5.  .0.22</t>
  </si>
  <si>
    <t>PERSONAL POR CONTRATO</t>
  </si>
  <si>
    <t>4.8.63.5.  .0.31</t>
  </si>
  <si>
    <t>JORNALES</t>
  </si>
  <si>
    <t>4.8.63.5.  .0.71</t>
  </si>
  <si>
    <t>AGUINALDO</t>
  </si>
  <si>
    <t>4.8.63.5.  .0.72</t>
  </si>
  <si>
    <t>BONO</t>
  </si>
  <si>
    <t>4.8.63.5.  .0.75</t>
  </si>
  <si>
    <t xml:space="preserve">DIFERIDO </t>
  </si>
  <si>
    <t>4.8.63.5.  .0.76</t>
  </si>
  <si>
    <t>BONO MENSUAL</t>
  </si>
  <si>
    <t>4.8.63.5.  .0.55</t>
  </si>
  <si>
    <t>APORTE PLAN DE PRESTACIONES</t>
  </si>
  <si>
    <t>4.8.63.5.  .1.00</t>
  </si>
  <si>
    <t>4.8.63.5.  .121</t>
  </si>
  <si>
    <t>Divulgación e información</t>
  </si>
  <si>
    <t>4.8.63.5.  .122</t>
  </si>
  <si>
    <t>Impresión, encuadernación y reproducción</t>
  </si>
  <si>
    <t>4.8.63.5.  .131</t>
  </si>
  <si>
    <t>Viáticos en el exterior</t>
  </si>
  <si>
    <t>4.8.63.5.  .133</t>
  </si>
  <si>
    <t>Viáticos en el interior</t>
  </si>
  <si>
    <t>4.8.63.5.  .161</t>
  </si>
  <si>
    <t xml:space="preserve">Mantenimiento y reparación de maquinaria y equipo de producción </t>
  </si>
  <si>
    <t>4.8.63.5.  .163</t>
  </si>
  <si>
    <t>Mantenimiento y reparación de equipo médico, sanitario y de laboratorio</t>
  </si>
  <si>
    <t>4.8.63.5.  .166</t>
  </si>
  <si>
    <t>Mantenimiento y reparación de equipo para comunicaciones</t>
  </si>
  <si>
    <t>4.8.63.5.  .181</t>
  </si>
  <si>
    <t>Estudios, investigaciones y proyectos de factibilidad</t>
  </si>
  <si>
    <t>4.8.63.5.  .185</t>
  </si>
  <si>
    <t>Servicios de capacitación</t>
  </si>
  <si>
    <t>4.8.63.5.  .189</t>
  </si>
  <si>
    <t>Otros estudios y/o servicios</t>
  </si>
  <si>
    <t>4.8.63.5.  .2.00</t>
  </si>
  <si>
    <t>4.8.63.5.  .211</t>
  </si>
  <si>
    <t>Alimentos para personas</t>
  </si>
  <si>
    <t>4.8.63.5.  .212</t>
  </si>
  <si>
    <t>Alimentos para animales</t>
  </si>
  <si>
    <t>4.8.63.5.  .213</t>
  </si>
  <si>
    <t>Productos animales</t>
  </si>
  <si>
    <t>4.8.63.5.  .214</t>
  </si>
  <si>
    <t>Productos agroforestales, madera, corcho y sus manufacturas</t>
  </si>
  <si>
    <t>4.8.63.5.  .223</t>
  </si>
  <si>
    <t>Piedra, arcilla y arena</t>
  </si>
  <si>
    <t>4.8.63.5.  .224</t>
  </si>
  <si>
    <t>Pómez, cal y yeso</t>
  </si>
  <si>
    <t>4.8.63.5.  .229</t>
  </si>
  <si>
    <t>Otros minerales</t>
  </si>
  <si>
    <t>4.8.63.5.  .241</t>
  </si>
  <si>
    <t>Papel de escritorio</t>
  </si>
  <si>
    <t>4.8.63.5.  .242</t>
  </si>
  <si>
    <t>Papeles comerciales, cartones y otros</t>
  </si>
  <si>
    <t>4.8.63.5.  .243</t>
  </si>
  <si>
    <t xml:space="preserve">Productos de papel o cartón </t>
  </si>
  <si>
    <t>4.8.63.5.  .244</t>
  </si>
  <si>
    <t>Productos de artes graficas</t>
  </si>
  <si>
    <t>4.8.63.5.  .245</t>
  </si>
  <si>
    <t>Libros, revistas y periódicos</t>
  </si>
  <si>
    <t>4.8.63.5.  .249</t>
  </si>
  <si>
    <t>Otros productos de papel, cartón e impresos</t>
  </si>
  <si>
    <t>4.8.63.5.  .254</t>
  </si>
  <si>
    <t>Artículos de caucho</t>
  </si>
  <si>
    <t>4.8.63.5.  .261</t>
  </si>
  <si>
    <t>Elementos y compuestos químicos</t>
  </si>
  <si>
    <t>4.8.63.5.  .262</t>
  </si>
  <si>
    <t>Combustibles y lubricantes</t>
  </si>
  <si>
    <t>4.8.63.5.  .263</t>
  </si>
  <si>
    <t>Abonos y fertilizantes</t>
  </si>
  <si>
    <t>4.8.63.5.  .264</t>
  </si>
  <si>
    <t>Insecticidas, fumigantes y similares</t>
  </si>
  <si>
    <t>4.8.63.5.  .266</t>
  </si>
  <si>
    <t xml:space="preserve">Productos medicinales y farmaceuticos </t>
  </si>
  <si>
    <t>4.8.63.5.  .267</t>
  </si>
  <si>
    <t>Tintes, pinturas y colorantes</t>
  </si>
  <si>
    <t>4.8.63.5.  .268</t>
  </si>
  <si>
    <t>Productos plásticos, nylon, vinil y pvc</t>
  </si>
  <si>
    <t>4.8.63.5.  .269</t>
  </si>
  <si>
    <t>Otros productos químicos y conexos</t>
  </si>
  <si>
    <t>4.8.63.5.  .271</t>
  </si>
  <si>
    <t>Productos de arcilla</t>
  </si>
  <si>
    <t>4.8.63.5.  .272</t>
  </si>
  <si>
    <t>Productos de vidrio</t>
  </si>
  <si>
    <t>4.8.63.5.  .274</t>
  </si>
  <si>
    <t>Cemento</t>
  </si>
  <si>
    <t>4.8.63.5.  .282</t>
  </si>
  <si>
    <t xml:space="preserve">Productos metálicos no férricos </t>
  </si>
  <si>
    <t>4.8.63.5.  .283</t>
  </si>
  <si>
    <t>Productos de metal</t>
  </si>
  <si>
    <t>4.8.63.5.  .284</t>
  </si>
  <si>
    <t xml:space="preserve">Estructuras metálicas acabadas </t>
  </si>
  <si>
    <t>4.8.63.5.  .286</t>
  </si>
  <si>
    <t xml:space="preserve">Herramientas menores </t>
  </si>
  <si>
    <t>4.8.63.5.  .289</t>
  </si>
  <si>
    <t>Otros productos metálicos</t>
  </si>
  <si>
    <t>4.8.63.5.  .291</t>
  </si>
  <si>
    <t>Útiles de oficina</t>
  </si>
  <si>
    <t>4.8.63.5.  .292</t>
  </si>
  <si>
    <t>Útiles de limpieza y productos sanitarios</t>
  </si>
  <si>
    <t>4.8.63.5.  .293</t>
  </si>
  <si>
    <t>Útiles educacionales y culturales</t>
  </si>
  <si>
    <t>4.8.63.5.  .294</t>
  </si>
  <si>
    <t>Útiles deportivos y recreativos</t>
  </si>
  <si>
    <t>4.8.63.5.  .295</t>
  </si>
  <si>
    <t>Útiles menores médico-quirúrgicos y de laboratorio</t>
  </si>
  <si>
    <t>4.8.63.5.  .297</t>
  </si>
  <si>
    <t>Útiles, accesorios y materiales eléctricos</t>
  </si>
  <si>
    <t>4.8.63.5.  .298</t>
  </si>
  <si>
    <t>Accesorios y repuestos en general</t>
  </si>
  <si>
    <t>4.8.63.5.  .299</t>
  </si>
  <si>
    <t>Otros materiales y suministros</t>
  </si>
  <si>
    <t>4.8.63.5.    .3.00</t>
  </si>
  <si>
    <t>4.8.63.5.    .3.21</t>
  </si>
  <si>
    <t>Maquinaria y equipo de producción</t>
  </si>
  <si>
    <t>4.8.63.5.    .3.23</t>
  </si>
  <si>
    <t>Equipo médico-sanitario y de laboratorio</t>
  </si>
  <si>
    <t>4.8.63.5.    .3.24</t>
  </si>
  <si>
    <t>Equipo educacional, cultural y recreativo</t>
  </si>
  <si>
    <t>4.8.63.5.    .3.29</t>
  </si>
  <si>
    <t>Otras maquinarias y equipos</t>
  </si>
  <si>
    <t>DIRECCIÓN GENERAL FINANCIERA</t>
  </si>
  <si>
    <t xml:space="preserve">NUMERO DEL PROYECTO </t>
  </si>
  <si>
    <t>PROGRAMACIÓN DE RECURSOS POR SUBPROGRAMA DE ACUERDO AL PLAN DE TRABAJO</t>
  </si>
  <si>
    <t xml:space="preserve">MONTO SOLICITADO </t>
  </si>
  <si>
    <t>PROGRAMACION DEL RENGLON 951 "CREDITOS POR APLICAR"</t>
  </si>
  <si>
    <t>CUYO TRAMITE ANTE LA DIVISION DE ADMINISTRACION DE PERSONAL NO ESTA CONCLUIDO</t>
  </si>
  <si>
    <t>A) PUESTOS NUEVOS</t>
  </si>
  <si>
    <t>011 ó</t>
  </si>
  <si>
    <t>CLASIFI-</t>
  </si>
  <si>
    <t>HORAS DIA</t>
  </si>
  <si>
    <t>VIGENCIA MESES</t>
  </si>
  <si>
    <t>SUELDO</t>
  </si>
  <si>
    <t>022</t>
  </si>
  <si>
    <t>PUESTO</t>
  </si>
  <si>
    <t>CACION</t>
  </si>
  <si>
    <t>ESCALA</t>
  </si>
  <si>
    <t>DE</t>
  </si>
  <si>
    <t>CANTMESES</t>
  </si>
  <si>
    <t>MENSUAL</t>
  </si>
  <si>
    <t>ANUAL</t>
  </si>
  <si>
    <t>B) MODIFICACION EN EL NUMERO DE HORAS APROBADAS</t>
  </si>
  <si>
    <t>PLAZA</t>
  </si>
  <si>
    <t>SUBTOTAL</t>
  </si>
  <si>
    <t>FACTOR HORAS*MESES</t>
  </si>
  <si>
    <t>PRESTACIONES</t>
  </si>
  <si>
    <t>TOTAL RENGLON 951</t>
  </si>
  <si>
    <t>PROGRAMACIÓN DEL GRUPO "3 PROPIEDAD, PLANTA, EQUIPO E INTANGIBLES"</t>
  </si>
  <si>
    <t>PRECIOS ESTIMADOS</t>
  </si>
  <si>
    <t>CANTIDAD</t>
  </si>
  <si>
    <t xml:space="preserve">DESCRIPCIÓN GENERAL </t>
  </si>
  <si>
    <t>CUATRIMESTRE</t>
  </si>
  <si>
    <t>UNIDAD</t>
  </si>
  <si>
    <t>TOTAL "GRUPO 3" POR SUBPROGRAMA</t>
  </si>
  <si>
    <t xml:space="preserve">PROGRAMACIÓN DEL RENGLÓN "031 JORNALES" </t>
  </si>
  <si>
    <t>(OBREROS, OPERARIOS Y PEONES CON SALARIO DIARIO)</t>
  </si>
  <si>
    <t>FECHA</t>
  </si>
  <si>
    <t>SALARIO</t>
  </si>
  <si>
    <t>CANT</t>
  </si>
  <si>
    <t>ACTIVIDAD EN QUE SE UTILIZAN</t>
  </si>
  <si>
    <t>DIARIO</t>
  </si>
  <si>
    <t>TOTAL "RENGLÓN 031" POR SUBPROGRAMA</t>
  </si>
  <si>
    <t>PROGRAMACIÓN DEL RENGLÓN "035 RETRIBUCIONES A DESTAJO"</t>
  </si>
  <si>
    <t>TAREAS</t>
  </si>
  <si>
    <t>DESCRIPCIÓN TAREAS</t>
  </si>
  <si>
    <t>TAREA</t>
  </si>
  <si>
    <t>TOTAL "RENGLÓN 035" POR SUBPROGRAMA</t>
  </si>
  <si>
    <t>Centro</t>
  </si>
  <si>
    <t>TIPO DE INVESTIGACIÓN</t>
  </si>
  <si>
    <t>unidad de medida</t>
  </si>
  <si>
    <t>CATEGORIA</t>
  </si>
  <si>
    <t>Titular I</t>
  </si>
  <si>
    <t>Titular II</t>
  </si>
  <si>
    <t>Titular III</t>
  </si>
  <si>
    <t>Titular IV</t>
  </si>
  <si>
    <t>Titular V</t>
  </si>
  <si>
    <t>Titular VI</t>
  </si>
  <si>
    <t>Titular VII</t>
  </si>
  <si>
    <t>Titular VIII</t>
  </si>
  <si>
    <t>Titular IX</t>
  </si>
  <si>
    <t>Titular X</t>
  </si>
  <si>
    <t>Titular XI</t>
  </si>
  <si>
    <t>Titular XII</t>
  </si>
  <si>
    <t>Auxiliar I</t>
  </si>
  <si>
    <t xml:space="preserve">Auxiliar II </t>
  </si>
  <si>
    <t>nombre</t>
  </si>
  <si>
    <t>cat</t>
  </si>
  <si>
    <t>UNIDAD AVALADORA</t>
  </si>
  <si>
    <t>TOTAL DE ESTA PROGRAMACION</t>
  </si>
  <si>
    <t>PRESUPUESTO RESTANTE</t>
  </si>
  <si>
    <t>Computadora de escritorio de marca de reconocido prestigio internacional, con un (1) año de garantía en sitio, con las siguientes especificaciones técnicas mínimas:
Procesador de cuatro (4) núcleos y cuatro (4) subprocesos (hilos) con velocidad de frecuencia base 2.70 GHz y 6MB de Caché.
Memoria instalada: 4GB DDR4.
Capacidad de almacenamiento interno: 500GB.
Mouse óptico con scroll.
Teclado en español con distribución de teclas latinoamericano.
Puerto de video integrado.
Puerto de audio integrado.
Puerto de red integrado Ethernet 100/1000 Mbps.
Seis (6) puertos de USB.
Pantalla de diecisiete (17) pulgadas en diagonal con adaptador igual al del puerto de video integrado.</t>
  </si>
  <si>
    <t>Computadora de escritorio secretarial</t>
  </si>
  <si>
    <t>Computadora de escritorio para diseño de marca con reconocido prestigio internacional, con un (1) año de garantía en sitio, con las siguientes especificaciones técnicas mínimas
Procesador de cuatro (4) núcleos y ocho (8) subprocesos (hilos) con velocidad de frecuencia base 2.90 GHz y 8MB de Caché.
Memoria instalada: 16GB DDR4.
Capacidad de almacenamiento interno: 1TB.
Unidad óptica: DVD±R/RW.
Mouse óptico con scroll.
Teclado en español con distribución latinoamericana.
Puerto de video integrado con memoria dedicada de 2GB.
Puerto de audio integrado.
Puerto de red Ethernet 100/1000 Mbps.
Ocho (8) puertos de USB.
Pantalla de diecisiete (17) pulgadas en diagonal con adaptador igual al del puerto de video integrado.</t>
  </si>
  <si>
    <t>Computadora de escritorio para diseño</t>
  </si>
  <si>
    <t>Computadora portátil de marca con reconocido prestigio internacional, con un (1) año de garantía en sitio, con las siguientes especificaciones técnicas mínimas:
Procesador de cuatro (4) núcleos y ocho (8) subprocesos (hilos) con velocidad de frecuencia base 1.60 GHz y 6MB de Caché.
Memoria instalada: 4GB DDR4.
Capacidad de almacenamiento interno: 500GB.
Touchpad de 2 botones con scroll.
Teclado en español con distribución latinoamericana.
Puerto de video integrado.
Puerto de audio integrado.
Puerto de red ethernet 100/1000 Mbps.
Tarjeta de red inalámbrica 802.11 b/g/n/ac.
Tres (3) puertos de USB.
Pantalla de 14 pulgadas en diagonal.</t>
  </si>
  <si>
    <t>Computadora portátil de gama media</t>
  </si>
  <si>
    <t>Impresora de inyección de tinta de marca con reconocido prestigio internacional, con un (1) año de garantía en sitio, con las siguientes especificaciones técnicas mínimas:
Impresión a color.Resolución: 600 x 600 ppp (punto por pulgada).
Compatibilidad con sistema operativo: (en este espacio escriba la versión del sistema operativo según el numeral 3 de consideraciones específicas).
Interfaz de conexión: Puerto USB.
Cable de conexión USB incluido.
Disco de instalación.</t>
  </si>
  <si>
    <t>Impresora de inyección de tinta</t>
  </si>
  <si>
    <t>Impresora láser monocromática de marca con reconocido prestigio internacional, con un (1) año de garantía en sitio, con las especificaciones técnicas mínimas:
Impresión monocromática láser.
Resolución: 600 x 600 ppp (punto por pulgada).
Compatibilidad con sistema operativo: (en este espacio escriba la versión del sistema operativo según el numeral 2 de consideraciones específicas).
Interfaz de conexión: Puerto USB.
Cable de conexión USB incluido.
Disco de instalación.</t>
  </si>
  <si>
    <t>Impresora laser negro</t>
  </si>
  <si>
    <t>Proyector multimedia</t>
  </si>
  <si>
    <t>Proyector multimedia de marca con reconocido prestigio internacional, con un (1) año de garantía en sitio, con las siguientes especificaciones técnicas mínimas:
 Brillo: 3300 ANSI Lúmenes.
 Resolución: XGA (1024 x 768 píxel).
 Compatibilidad con video: NTSC, PAL, SECAM.
 Entradas de video: HDMI, VGA (D-Sub 15 pin), video compuesto RCA.
 Entrada de audio disponible.
 Idioma del menú: Español.
 Un (1) control remoto.
 Un (1) cable de conexión HDMI incluido.</t>
  </si>
  <si>
    <t>Sistema de Alimentación Ininterrumpida (UPS) de escritorio de marca con reconocido prestigio internacional, con un (1) año de garantía en sitio, con las siguientes especificaciones técnicas mínimas:
Capacidad de administración de potencia 750VA/375W.
Tensión nominal de salida soportada 120V.
Regulación automática de voltaje.
Conector de entrada tipo Nema 5-15P.
Seis (6) tomacorrientes con salida tipo Nema 5-15R.</t>
  </si>
  <si>
    <t>Ups para computadora</t>
  </si>
  <si>
    <t>Corto</t>
  </si>
  <si>
    <t>Descriptivo</t>
  </si>
  <si>
    <t>PROGRAMACION DEL RENGLON 022 (LISTAR UNICAMENTE EL PERSONAL QUE TENDRÁ CONTRATO CON DIGI) PERSONAL POR CONTRATO</t>
  </si>
  <si>
    <t>Equipo de cómputo</t>
  </si>
  <si>
    <t>4.8.63.5.    .3.28</t>
  </si>
  <si>
    <t>SOLICITUD DE COMPRA RENGLÓN 3</t>
  </si>
  <si>
    <t>viatico</t>
  </si>
  <si>
    <t>norte</t>
  </si>
  <si>
    <t>resto</t>
  </si>
  <si>
    <t>auxiliar</t>
  </si>
  <si>
    <t>Si necesita agregar, seleccione esta celda y presione el botón "INSERTAR"</t>
  </si>
  <si>
    <t>Descripción detallada</t>
  </si>
  <si>
    <t>116 Servicios de lavandería</t>
  </si>
  <si>
    <t>121: Divulgación e información</t>
  </si>
  <si>
    <t>122: Impresión, encuadernación y reproducción</t>
  </si>
  <si>
    <t>131 Viáticos en el exterior</t>
  </si>
  <si>
    <t>133 Viáticos en el interior</t>
  </si>
  <si>
    <t>161: Mantenimiento y reparación de maquinaria y equipo de producción</t>
  </si>
  <si>
    <t>141 Transporte de personas</t>
  </si>
  <si>
    <t>142 Fletes</t>
  </si>
  <si>
    <t>158 Derechos de bienes intangibles</t>
  </si>
  <si>
    <t>162 Mantenimiento y reparación de equipo de oficina.</t>
  </si>
  <si>
    <t>Mantenimiento y reparación de medios de transporte</t>
  </si>
  <si>
    <t>165 Mantenimiento y reparación de medios de transporte</t>
  </si>
  <si>
    <t>163 Mantenimiento y reparación de equipo médico, sanitario y de laboratorio</t>
  </si>
  <si>
    <t>166 Mantenimiento y reparación de equipo para comunicaciones</t>
  </si>
  <si>
    <t>168 Mantenimiento y reparación de equipo de cómputo</t>
  </si>
  <si>
    <t>169 Mantenimiento y reparación de otras maquinarias y equipos.</t>
  </si>
  <si>
    <t>181 Estudios, investigaciones y proyectos de factibilidad</t>
  </si>
  <si>
    <t>182 Servicios médico-sanitarios.</t>
  </si>
  <si>
    <t>186 Servicios de informática y sistemas computarizados</t>
  </si>
  <si>
    <t>185 Servicios de capacitación</t>
  </si>
  <si>
    <t>189 Otros estudios y/o servicios</t>
  </si>
  <si>
    <t>188 Servicios de ingeniería, arquitectura y supervisión de obras</t>
  </si>
  <si>
    <t>187 Servicios por actuaciones artísticas y deportivas</t>
  </si>
  <si>
    <t>114 Correos y telégrafos</t>
  </si>
  <si>
    <t>115 Extracción de basura y destrucción de desechos sólidos</t>
  </si>
  <si>
    <t>4.8.63.5.  .114</t>
  </si>
  <si>
    <t>4.8.63.5.  .115</t>
  </si>
  <si>
    <t>4.8.63.5.  .116</t>
  </si>
  <si>
    <t>Correos y telégrafos</t>
  </si>
  <si>
    <t>Extracción de basura y destrucción de desechos sólidos</t>
  </si>
  <si>
    <t>Servicios de lavandería</t>
  </si>
  <si>
    <t>Transporte de personas</t>
  </si>
  <si>
    <t>4.8.63.5.  .141</t>
  </si>
  <si>
    <t>4.8.63.5.  .142</t>
  </si>
  <si>
    <t>Fletes</t>
  </si>
  <si>
    <t>4.8.63.5.  .158</t>
  </si>
  <si>
    <t>Derechos de bienes intangibles</t>
  </si>
  <si>
    <t>4.8.63.5.  .162</t>
  </si>
  <si>
    <t>4.8.63.5.  .165</t>
  </si>
  <si>
    <t>4.8.63.5.  .168</t>
  </si>
  <si>
    <t>4.8.63.5.  .169</t>
  </si>
  <si>
    <t>Mantenimiento y reparación de equipo de oficina.</t>
  </si>
  <si>
    <t>Mantenimiento y reparación de equipo de cómputo</t>
  </si>
  <si>
    <t>Mantenimiento y reparación de otras maquinarias y equipos.</t>
  </si>
  <si>
    <t>196 Servicios de atención y protocolo</t>
  </si>
  <si>
    <t>4.8.63.5.  .182</t>
  </si>
  <si>
    <t>4.8.63.5.  .186</t>
  </si>
  <si>
    <t>4.8.63.5.  .187</t>
  </si>
  <si>
    <t>4.8.63.5.  .188</t>
  </si>
  <si>
    <t>Servicios médico-sanitarios.</t>
  </si>
  <si>
    <t>4.8.63.5.  .184</t>
  </si>
  <si>
    <t>184 Servicios económicos, financieros, contables y de auditoría.</t>
  </si>
  <si>
    <t>Servicios económicos, financieros, contables y de auditoría.</t>
  </si>
  <si>
    <t>Servicios de informática y sistemas computarizados</t>
  </si>
  <si>
    <t>Servicios por actuaciones artísticas y deportivas</t>
  </si>
  <si>
    <t>Servicios de ingeniería, arquitectura y supervisión de obras</t>
  </si>
  <si>
    <t>4.8.63.5.  .196</t>
  </si>
  <si>
    <t>Servicios de atención y protocolo</t>
  </si>
  <si>
    <t>215 Productos agropecuarios para comercialización.</t>
  </si>
  <si>
    <t>219 Otros alimentos, productos agroforestales y agropecuarios</t>
  </si>
  <si>
    <t>4.8.63.5.  .215</t>
  </si>
  <si>
    <t>4.8.63.5.  .219</t>
  </si>
  <si>
    <t>Productos agropecuarios para comercialización</t>
  </si>
  <si>
    <t>Otros alimentos, productos agroforestales y agropecuarios</t>
  </si>
  <si>
    <t>231 Hilados y telas.</t>
  </si>
  <si>
    <t>232 Acabados textiles</t>
  </si>
  <si>
    <t>233 Prendas de vestir.</t>
  </si>
  <si>
    <t>4.8.63.5.  .231</t>
  </si>
  <si>
    <t>4.8.63.5.  .232</t>
  </si>
  <si>
    <t>4.8.63.5.  .233</t>
  </si>
  <si>
    <t>Hilados y telas.</t>
  </si>
  <si>
    <t>Acabados textiles</t>
  </si>
  <si>
    <t>Prendas de vestir</t>
  </si>
  <si>
    <t>252 Artículos de cuero.</t>
  </si>
  <si>
    <t>253 Llantas y neumáticos.</t>
  </si>
  <si>
    <t>4.8.63.5.  .252</t>
  </si>
  <si>
    <t>4.8.63.5.  .253</t>
  </si>
  <si>
    <t>Artículos de cuero</t>
  </si>
  <si>
    <t>Llantas y neumáticos</t>
  </si>
  <si>
    <t>273 Productos de loza y porcelana.</t>
  </si>
  <si>
    <t>275 Productos de cemento, pómez, asbesto y yeso.</t>
  </si>
  <si>
    <t>279 Otros productos de minerales no metálicos</t>
  </si>
  <si>
    <t>4.8.63.5.  .273</t>
  </si>
  <si>
    <t>4.8.63.5.  .275</t>
  </si>
  <si>
    <t>4.8.63.5.  .279</t>
  </si>
  <si>
    <t>Productos de loza y porcelana.</t>
  </si>
  <si>
    <t>Productos de cemento, pómez, asbesto y yeso</t>
  </si>
  <si>
    <t>Otros productos de minerales no metálicos</t>
  </si>
  <si>
    <t>Descripción (especificaciones detalladas)</t>
  </si>
  <si>
    <t>Unidad</t>
  </si>
  <si>
    <t>326 Equipo para comunicaciones</t>
  </si>
  <si>
    <t>321 Maquinaria y equipo de producción</t>
  </si>
  <si>
    <t>322 Equipo de oficina</t>
  </si>
  <si>
    <t>323 Equipo médico-sanitario y de laboratorio</t>
  </si>
  <si>
    <t>324 Equipo educacional, cultural y recreativo</t>
  </si>
  <si>
    <t>328 Equipo de cómputo</t>
  </si>
  <si>
    <t>329 Otras maquinarias y equipos</t>
  </si>
  <si>
    <t>Tablet</t>
  </si>
  <si>
    <t>Tablet de marca de reconocido prestigio internacional, con un año de garantía en sitio y las siguietes especificaciones: Procesador de ocho (8) núcleos con velocidad de frecuencia 1.6 GHz.Memoria RAM instalada: 2 GB.Memoria interna de almacenamiento: 32 GB.Pantalla táctil de 10” pulgadas en diagonal.Conectividad WI-Fi 802.11 b/g/n/ac 2.4+5GHzBluetoothAudífono (earjack) 3.5mm estéreo.Capacidad para instalación de memoria MicroSD.Cámara frontal 5 MPCámara trasera 8 MPSistema operativo móvil de código abierto o propietario.</t>
  </si>
  <si>
    <t>www.usac.edu.gt/solicitud</t>
  </si>
  <si>
    <t>apoyoinformatica@digi.usac.edu.gt</t>
  </si>
  <si>
    <t>Especificaciones para otros equipos</t>
  </si>
  <si>
    <t>Unidad de almacenamiento portátil de marca con reconocido prestigio internacional, con un (1) año de garantía en sitio, con las siguientes especificaciones técnicas mínimas: Capacidad de almacenamiento: 1TB. Interfaz de conexión: Puerto USB</t>
  </si>
  <si>
    <t>Disco duro externo</t>
  </si>
  <si>
    <t>MONTO SOLICITADO A DIGI</t>
  </si>
  <si>
    <t>ÁREA DEL CONOCIMIENTO</t>
  </si>
  <si>
    <t>Aporte de la unidad avaladora:</t>
  </si>
  <si>
    <t>MONTO APORTADO POR UNIDAD AVALADORA</t>
  </si>
  <si>
    <t>Descripción del equipo, material e insumos</t>
  </si>
  <si>
    <t>Costo
unitario</t>
  </si>
  <si>
    <t>Total equipo, material e insumos</t>
  </si>
  <si>
    <t>SubTotal</t>
  </si>
  <si>
    <t>Aporte Unidad Avaladora</t>
  </si>
  <si>
    <t>TELEFONO DEL PONENTE</t>
  </si>
  <si>
    <t>TÉLEFONO DEL PONENTE</t>
  </si>
  <si>
    <t>TELÉFONO DEL PONENTE</t>
  </si>
  <si>
    <t xml:space="preserve">TIPO DE INVESTIGACIÓN </t>
  </si>
  <si>
    <t>Presupuesto de recursos humanos pagado por la unidad académica avaladora 
y/o unidades que participan en la propuesta de investigación</t>
  </si>
  <si>
    <t>Presupuesto de equipos materiales e insumos aportado por la unidad avaladora y/o unidades que participan en la propuesta de investigación</t>
  </si>
  <si>
    <t>Monto solicitado</t>
  </si>
  <si>
    <t>Total de programación</t>
  </si>
  <si>
    <t>Monto solicitado a DIGI</t>
  </si>
  <si>
    <t>Aporte unidad avaladora</t>
  </si>
  <si>
    <t>Disponibilidad</t>
  </si>
  <si>
    <t>Disponible para contratación de investigadores (40%)</t>
  </si>
  <si>
    <t>Disponible para contratación de estudiantes (40%)</t>
  </si>
  <si>
    <t>Disponible para insumos y equipo (20%)</t>
  </si>
  <si>
    <t>Máximo</t>
  </si>
  <si>
    <t>Asignado</t>
  </si>
  <si>
    <t>Restante</t>
  </si>
  <si>
    <t>Contrataciones</t>
  </si>
  <si>
    <t>Nombre del puesto</t>
  </si>
  <si>
    <t>Categoría</t>
  </si>
  <si>
    <t>No. De horas</t>
  </si>
  <si>
    <t>Fecha de inicio</t>
  </si>
  <si>
    <t>Fecha de Fin</t>
  </si>
  <si>
    <t>Registro de Personal</t>
  </si>
  <si>
    <t>Nombre del contratado</t>
  </si>
  <si>
    <t>Coordinador de proyecto</t>
  </si>
  <si>
    <t>¿Es estudiante?</t>
  </si>
  <si>
    <t>Correlativo</t>
  </si>
  <si>
    <t>Nombre</t>
  </si>
  <si>
    <t>Registro de
personal</t>
  </si>
  <si>
    <t>Categoria</t>
  </si>
  <si>
    <t>Salario</t>
  </si>
  <si>
    <t>Auxiliar II</t>
  </si>
  <si>
    <t xml:space="preserve">Salario
(hr/mes) </t>
  </si>
  <si>
    <t>Prestaciones</t>
  </si>
  <si>
    <t>TOTAL RECURSO HUMANO</t>
  </si>
  <si>
    <t>TOTALES</t>
  </si>
  <si>
    <t>Solicitado</t>
  </si>
  <si>
    <t>Falta por reportar</t>
  </si>
  <si>
    <t>Reportado</t>
  </si>
  <si>
    <t>Instrucciones:</t>
  </si>
  <si>
    <t>En esta hoja debe ingresar los datos solicitados en las celdas de color verde claro únicamente, estos serán trasladados a las hojas adecuadas.</t>
  </si>
  <si>
    <t>En cada una de las filas debe ingresar los datos para el personal a contratar, estos serán trasladados a la hoja de recursos humanos para realizar los cálculos respectivos.</t>
  </si>
  <si>
    <t>PROGRAMA UNIVERSITARIO DE INVESTIGACIÓN</t>
  </si>
  <si>
    <t>Coordinador del Proyecto de Investigación</t>
  </si>
  <si>
    <t>f)</t>
  </si>
  <si>
    <t>Coordinador de Programa de Investigación</t>
  </si>
  <si>
    <t>en Desarrollo Industrial</t>
  </si>
  <si>
    <t>en Educación</t>
  </si>
  <si>
    <t>en Estudios para la Paz</t>
  </si>
  <si>
    <t>en Estudios de Género</t>
  </si>
  <si>
    <t>Interdisciplinario en Salud</t>
  </si>
  <si>
    <t>en Historia de Guatemala</t>
  </si>
  <si>
    <t>en Alimentación y Nutrición</t>
  </si>
  <si>
    <t>en Asentamientos Humanos</t>
  </si>
  <si>
    <t>en Cultura, pensamiento e identidad de la sociedad guatemalteca</t>
  </si>
  <si>
    <t>en Recursos Naturales y Ambiente</t>
  </si>
  <si>
    <t>Inga. Liuba María Cabrera</t>
  </si>
  <si>
    <t>Dra. Sandra Herrera Ruiz</t>
  </si>
  <si>
    <t>Lic. Roberto Barrios Castillo</t>
  </si>
  <si>
    <t>Dra. Hilda Valencia de Abril</t>
  </si>
  <si>
    <t>M.Sc. Andrea Eunice Rodas</t>
  </si>
  <si>
    <t>en Ciencias Básicas</t>
  </si>
  <si>
    <t>Ing. Agr. Julio Rufino Salazar</t>
  </si>
  <si>
    <t>Programa</t>
  </si>
  <si>
    <t>coordinador</t>
  </si>
  <si>
    <t>Verónica Colchín Palencia</t>
  </si>
  <si>
    <t>Tesorera del Fondo de Investigación</t>
  </si>
  <si>
    <t>NOMBRE DELCOORDINADOR</t>
  </si>
  <si>
    <t>Coordinador de Programa</t>
  </si>
  <si>
    <t>COORDINADOR DE PROGRAMA</t>
  </si>
  <si>
    <t>Tesorera Fondo de Investigación</t>
  </si>
  <si>
    <t>Verónica Colchín de Soto</t>
  </si>
  <si>
    <t>COORDINADOR DEL PROGRAMA</t>
  </si>
  <si>
    <t>NOMBRE DEL COORDINADOR</t>
  </si>
  <si>
    <t>TÍTULO DEL PROYECTO</t>
  </si>
  <si>
    <t>TITULO DEL PROYECTO</t>
  </si>
  <si>
    <t>No. Meses</t>
  </si>
  <si>
    <t>No. Horas 
asignadas</t>
  </si>
  <si>
    <t>General</t>
  </si>
  <si>
    <t>Diferenciada</t>
  </si>
  <si>
    <t>CONVOCATORIA A LA QUE APLICA</t>
  </si>
  <si>
    <t>4.8.63.5.   322</t>
  </si>
  <si>
    <t>Equipo de oficina</t>
  </si>
  <si>
    <t>Equipo para comunicaciones</t>
  </si>
  <si>
    <t>4.8.63.5.    .3.26</t>
  </si>
  <si>
    <t>PRESUPUESTO 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</si>
</sst>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44" formatCode="_-&quot;Q&quot;* #,##0.00_-;\-&quot;Q&quot;* #,##0.00_-;_-&quot;Q&quot;* &quot;-&quot;??_-;_-@_-"/>
    <numFmt numFmtId="164" formatCode="dd/mm/yy;@"/>
    <numFmt numFmtId="165" formatCode="* #,##0.00\ ;* \(#,##0.00\);* \-#\ ;@\ "/>
    <numFmt numFmtId="166" formatCode="0.000"/>
    <numFmt numFmtId="167" formatCode="0.0"/>
    <numFmt numFmtId="168" formatCode="_(* #,##0.00_);_(* \(#,##0.00\);_(* \-??_);_(@_)"/>
    <numFmt numFmtId="169" formatCode="d/m/yy;@"/>
    <numFmt numFmtId="170" formatCode="_-[$Q-100A]* #,##0.00_-;\-[$Q-100A]* #,##0.00_-;_-[$Q-100A]* &quot;-&quot;??_-;_-@_-"/>
  </numFmts>
  <fonts count="53" x14ac:knownFonts="1">
    <font>
      <sz val="10"/>
      <name val="Arial"/>
      <family val="2"/>
      <charset val="1"/>
    </font>
    <font>
      <sz val="11"/>
      <color theme="1"/>
      <name val="Calibri"/>
      <family val="2"/>
      <scheme val="minor"/>
    </font>
    <font>
      <sz val="11"/>
      <color theme="1"/>
      <name val="Calibri"/>
      <family val="2"/>
      <scheme val="minor"/>
    </font>
    <font>
      <u/>
      <sz val="12"/>
      <name val="Arial"/>
      <family val="2"/>
      <charset val="1"/>
    </font>
    <font>
      <sz val="12"/>
      <name val="Arial"/>
      <family val="2"/>
      <charset val="1"/>
    </font>
    <font>
      <b/>
      <sz val="10"/>
      <name val="Arial"/>
      <family val="2"/>
      <charset val="1"/>
    </font>
    <font>
      <u/>
      <sz val="10"/>
      <name val="Arial"/>
      <family val="2"/>
      <charset val="1"/>
    </font>
    <font>
      <sz val="9"/>
      <name val="Arial"/>
      <family val="2"/>
      <charset val="1"/>
    </font>
    <font>
      <b/>
      <sz val="8"/>
      <color rgb="FF0000FF"/>
      <name val="Tahoma"/>
      <family val="2"/>
      <charset val="1"/>
    </font>
    <font>
      <b/>
      <sz val="10"/>
      <color rgb="FF0000FF"/>
      <name val="Tahoma"/>
      <family val="2"/>
      <charset val="1"/>
    </font>
    <font>
      <b/>
      <sz val="8"/>
      <color rgb="FFFF0000"/>
      <name val="Tahoma"/>
      <family val="2"/>
      <charset val="1"/>
    </font>
    <font>
      <b/>
      <sz val="10"/>
      <color rgb="FFFF0000"/>
      <name val="Tahoma"/>
      <family val="2"/>
      <charset val="1"/>
    </font>
    <font>
      <b/>
      <sz val="12"/>
      <name val="Arial"/>
      <family val="2"/>
      <charset val="1"/>
    </font>
    <font>
      <sz val="10"/>
      <name val="Calibri"/>
      <family val="2"/>
      <charset val="1"/>
    </font>
    <font>
      <sz val="16"/>
      <name val="Arial"/>
      <family val="2"/>
      <charset val="1"/>
    </font>
    <font>
      <b/>
      <sz val="13"/>
      <name val="Arial"/>
      <family val="2"/>
      <charset val="1"/>
    </font>
    <font>
      <sz val="11"/>
      <name val="Arial"/>
      <family val="2"/>
      <charset val="1"/>
    </font>
    <font>
      <sz val="13"/>
      <name val="Arial"/>
      <family val="2"/>
      <charset val="1"/>
    </font>
    <font>
      <b/>
      <sz val="11"/>
      <name val="Arial"/>
      <family val="2"/>
      <charset val="1"/>
    </font>
    <font>
      <b/>
      <u/>
      <sz val="12"/>
      <name val="Arial"/>
      <family val="2"/>
      <charset val="1"/>
    </font>
    <font>
      <b/>
      <sz val="9"/>
      <name val="Arial"/>
      <family val="2"/>
      <charset val="1"/>
    </font>
    <font>
      <sz val="8"/>
      <name val="Arial"/>
      <family val="2"/>
      <charset val="1"/>
    </font>
    <font>
      <sz val="10"/>
      <color rgb="FF0000FF"/>
      <name val="Tahoma"/>
      <family val="2"/>
      <charset val="1"/>
    </font>
    <font>
      <b/>
      <sz val="10"/>
      <color rgb="FF000000"/>
      <name val="Tahoma"/>
      <family val="2"/>
      <charset val="1"/>
    </font>
    <font>
      <sz val="10"/>
      <color rgb="FF000000"/>
      <name val="Tahoma"/>
      <family val="2"/>
      <charset val="1"/>
    </font>
    <font>
      <sz val="10"/>
      <name val="Arial"/>
      <family val="2"/>
      <charset val="1"/>
    </font>
    <font>
      <b/>
      <sz val="10"/>
      <name val="Arial"/>
      <family val="2"/>
    </font>
    <font>
      <sz val="9"/>
      <color indexed="81"/>
      <name val="Tahoma"/>
      <family val="2"/>
    </font>
    <font>
      <sz val="10"/>
      <color theme="0"/>
      <name val="Arial"/>
      <family val="2"/>
      <charset val="1"/>
    </font>
    <font>
      <b/>
      <sz val="10"/>
      <color theme="0"/>
      <name val="Arial"/>
      <family val="2"/>
      <charset val="1"/>
    </font>
    <font>
      <sz val="9"/>
      <color theme="0"/>
      <name val="Arial"/>
      <family val="2"/>
      <charset val="1"/>
    </font>
    <font>
      <b/>
      <sz val="12"/>
      <name val="Arial"/>
      <family val="2"/>
    </font>
    <font>
      <b/>
      <sz val="16"/>
      <name val="Arial"/>
      <family val="2"/>
    </font>
    <font>
      <b/>
      <sz val="11"/>
      <name val="Arial"/>
      <family val="2"/>
    </font>
    <font>
      <sz val="11"/>
      <name val="Arial"/>
      <family val="2"/>
    </font>
    <font>
      <b/>
      <sz val="16"/>
      <name val="Arial"/>
      <family val="2"/>
      <charset val="1"/>
    </font>
    <font>
      <b/>
      <sz val="9"/>
      <color indexed="81"/>
      <name val="Tahoma"/>
      <family val="2"/>
    </font>
    <font>
      <sz val="10"/>
      <name val="Arial"/>
      <family val="2"/>
    </font>
    <font>
      <b/>
      <sz val="12"/>
      <color rgb="FFFF0000"/>
      <name val="Arial"/>
      <family val="2"/>
    </font>
    <font>
      <sz val="16"/>
      <color theme="0"/>
      <name val="Arial"/>
      <family val="2"/>
      <charset val="1"/>
    </font>
    <font>
      <sz val="9"/>
      <name val="Arial"/>
      <family val="2"/>
    </font>
    <font>
      <u/>
      <sz val="10"/>
      <color theme="10"/>
      <name val="Arial"/>
      <family val="2"/>
      <charset val="1"/>
    </font>
    <font>
      <b/>
      <sz val="20"/>
      <name val="Arial"/>
      <family val="2"/>
    </font>
    <font>
      <sz val="11"/>
      <color theme="0"/>
      <name val="Calibri"/>
      <family val="2"/>
      <scheme val="minor"/>
    </font>
    <font>
      <b/>
      <sz val="16"/>
      <name val="Calibri"/>
      <family val="2"/>
      <scheme val="minor"/>
    </font>
    <font>
      <b/>
      <sz val="12"/>
      <color rgb="FF000000"/>
      <name val="Arial"/>
      <family val="2"/>
    </font>
    <font>
      <b/>
      <sz val="14"/>
      <color rgb="FF000000"/>
      <name val="Arial"/>
      <family val="2"/>
    </font>
    <font>
      <b/>
      <sz val="14"/>
      <name val="Arial"/>
      <family val="2"/>
    </font>
    <font>
      <sz val="10"/>
      <color theme="1"/>
      <name val="Arial"/>
      <family val="2"/>
      <charset val="1"/>
    </font>
    <font>
      <b/>
      <sz val="14"/>
      <color theme="0"/>
      <name val="Arial"/>
      <family val="2"/>
    </font>
    <font>
      <b/>
      <sz val="10"/>
      <color theme="0"/>
      <name val="Arial"/>
      <family val="2"/>
    </font>
    <font>
      <sz val="10"/>
      <color theme="0"/>
      <name val="Arial"/>
      <family val="2"/>
    </font>
    <font>
      <sz val="9"/>
      <color theme="0"/>
      <name val="Arial"/>
      <family val="2"/>
    </font>
  </fonts>
  <fills count="19">
    <fill>
      <patternFill patternType="none"/>
    </fill>
    <fill>
      <patternFill patternType="gray125"/>
    </fill>
    <fill>
      <patternFill patternType="solid">
        <fgColor rgb="FFFFFF99"/>
        <bgColor rgb="FFFFFFCC"/>
      </patternFill>
    </fill>
    <fill>
      <patternFill patternType="solid">
        <fgColor rgb="FFFFFFFF"/>
        <bgColor rgb="FFFFFFCC"/>
      </patternFill>
    </fill>
    <fill>
      <patternFill patternType="solid">
        <fgColor rgb="FF99FF33"/>
        <bgColor rgb="FFCCFF00"/>
      </patternFill>
    </fill>
    <fill>
      <patternFill patternType="solid">
        <fgColor rgb="FFCCFF00"/>
        <bgColor rgb="FFFFFF00"/>
      </patternFill>
    </fill>
    <fill>
      <patternFill patternType="solid">
        <fgColor rgb="FFB7DEE8"/>
        <bgColor rgb="FF99CCFF"/>
      </patternFill>
    </fill>
    <fill>
      <patternFill patternType="solid">
        <fgColor theme="0"/>
        <bgColor indexed="64"/>
      </patternFill>
    </fill>
    <fill>
      <patternFill patternType="solid">
        <fgColor theme="8" tint="0.59999389629810485"/>
        <bgColor indexed="65"/>
      </patternFill>
    </fill>
    <fill>
      <patternFill patternType="solid">
        <fgColor theme="0"/>
        <bgColor rgb="FFFFFFCC"/>
      </patternFill>
    </fill>
    <fill>
      <patternFill patternType="solid">
        <fgColor theme="4" tint="0.59999389629810485"/>
        <bgColor rgb="FF0000FF"/>
      </patternFill>
    </fill>
    <fill>
      <patternFill patternType="solid">
        <fgColor theme="4" tint="0.59999389629810485"/>
        <bgColor indexed="64"/>
      </patternFill>
    </fill>
    <fill>
      <patternFill patternType="solid">
        <fgColor rgb="FFFFFF99"/>
        <bgColor indexed="64"/>
      </patternFill>
    </fill>
    <fill>
      <patternFill patternType="solid">
        <fgColor theme="2"/>
        <bgColor indexed="64"/>
      </patternFill>
    </fill>
    <fill>
      <patternFill patternType="solid">
        <fgColor theme="9" tint="0.39997558519241921"/>
        <bgColor indexed="65"/>
      </patternFill>
    </fill>
    <fill>
      <patternFill patternType="solid">
        <fgColor theme="9" tint="0.59999389629810485"/>
        <bgColor indexed="64"/>
      </patternFill>
    </fill>
    <fill>
      <patternFill patternType="solid">
        <fgColor theme="9" tint="0.79998168889431442"/>
        <bgColor indexed="64"/>
      </patternFill>
    </fill>
    <fill>
      <patternFill patternType="solid">
        <fgColor theme="9" tint="0.79998168889431442"/>
        <bgColor rgb="FFFFFFCC"/>
      </patternFill>
    </fill>
    <fill>
      <patternFill patternType="solid">
        <fgColor theme="0" tint="-0.14999847407452621"/>
        <bgColor indexed="64"/>
      </patternFill>
    </fill>
  </fills>
  <borders count="50">
    <border>
      <left/>
      <right/>
      <top/>
      <bottom/>
      <diagonal/>
    </border>
    <border>
      <left/>
      <right style="hair">
        <color auto="1"/>
      </right>
      <top/>
      <bottom/>
      <diagonal/>
    </border>
    <border>
      <left/>
      <right style="medium">
        <color auto="1"/>
      </right>
      <top/>
      <bottom/>
      <diagonal/>
    </border>
    <border>
      <left style="hair">
        <color auto="1"/>
      </left>
      <right style="hair">
        <color auto="1"/>
      </right>
      <top style="hair">
        <color auto="1"/>
      </top>
      <bottom style="hair">
        <color auto="1"/>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style="medium">
        <color auto="1"/>
      </left>
      <right style="medium">
        <color auto="1"/>
      </right>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thin">
        <color auto="1"/>
      </right>
      <top/>
      <bottom style="thin">
        <color auto="1"/>
      </bottom>
      <diagonal/>
    </border>
    <border>
      <left style="thin">
        <color auto="1"/>
      </left>
      <right style="thin">
        <color auto="1"/>
      </right>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right/>
      <top style="thin">
        <color auto="1"/>
      </top>
      <bottom style="thin">
        <color auto="1"/>
      </bottom>
      <diagonal/>
    </border>
    <border>
      <left style="thin">
        <color auto="1"/>
      </left>
      <right style="medium">
        <color auto="1"/>
      </right>
      <top/>
      <bottom/>
      <diagonal/>
    </border>
    <border>
      <left/>
      <right style="thin">
        <color auto="1"/>
      </right>
      <top/>
      <bottom/>
      <diagonal/>
    </border>
    <border>
      <left/>
      <right style="thin">
        <color indexed="64"/>
      </right>
      <top style="thin">
        <color indexed="64"/>
      </top>
      <bottom/>
      <diagonal/>
    </border>
    <border>
      <left style="thin">
        <color indexed="64"/>
      </left>
      <right/>
      <top/>
      <bottom/>
      <diagonal/>
    </border>
    <border>
      <left style="thin">
        <color indexed="64"/>
      </left>
      <right/>
      <top style="thin">
        <color indexed="64"/>
      </top>
      <bottom style="thin">
        <color indexed="64"/>
      </bottom>
      <diagonal/>
    </border>
    <border>
      <left/>
      <right style="thin">
        <color auto="1"/>
      </right>
      <top style="thin">
        <color indexed="64"/>
      </top>
      <bottom style="thin">
        <color indexed="64"/>
      </bottom>
      <diagonal/>
    </border>
    <border>
      <left style="thin">
        <color indexed="64"/>
      </left>
      <right style="medium">
        <color auto="1"/>
      </right>
      <top style="thin">
        <color indexed="64"/>
      </top>
      <bottom style="medium">
        <color auto="1"/>
      </bottom>
      <diagonal/>
    </border>
    <border>
      <left style="thin">
        <color auto="1"/>
      </left>
      <right style="medium">
        <color indexed="64"/>
      </right>
      <top style="thin">
        <color auto="1"/>
      </top>
      <bottom/>
      <diagonal/>
    </border>
    <border>
      <left style="medium">
        <color indexed="64"/>
      </left>
      <right/>
      <top/>
      <bottom style="medium">
        <color indexed="64"/>
      </bottom>
      <diagonal/>
    </border>
    <border>
      <left/>
      <right/>
      <top/>
      <bottom style="medium">
        <color indexed="64"/>
      </bottom>
      <diagonal/>
    </border>
    <border>
      <left style="thin">
        <color indexed="64"/>
      </left>
      <right/>
      <top style="thin">
        <color indexed="64"/>
      </top>
      <bottom style="medium">
        <color indexed="64"/>
      </bottom>
      <diagonal/>
    </border>
    <border>
      <left/>
      <right/>
      <top style="thin">
        <color auto="1"/>
      </top>
      <bottom style="medium">
        <color indexed="64"/>
      </bottom>
      <diagonal/>
    </border>
    <border>
      <left/>
      <right style="thin">
        <color auto="1"/>
      </right>
      <top style="thin">
        <color indexed="64"/>
      </top>
      <bottom style="medium">
        <color indexed="64"/>
      </bottom>
      <diagonal/>
    </border>
    <border>
      <left style="medium">
        <color indexed="64"/>
      </left>
      <right style="hair">
        <color auto="1"/>
      </right>
      <top style="hair">
        <color auto="1"/>
      </top>
      <bottom style="hair">
        <color auto="1"/>
      </bottom>
      <diagonal/>
    </border>
    <border>
      <left style="hair">
        <color auto="1"/>
      </left>
      <right style="medium">
        <color indexed="64"/>
      </right>
      <top style="hair">
        <color auto="1"/>
      </top>
      <bottom style="hair">
        <color auto="1"/>
      </bottom>
      <diagonal/>
    </border>
    <border>
      <left/>
      <right/>
      <top/>
      <bottom style="thin">
        <color indexed="64"/>
      </bottom>
      <diagonal/>
    </border>
    <border>
      <left style="medium">
        <color indexed="64"/>
      </left>
      <right/>
      <top/>
      <bottom style="hair">
        <color auto="1"/>
      </bottom>
      <diagonal/>
    </border>
    <border>
      <left/>
      <right/>
      <top/>
      <bottom style="hair">
        <color auto="1"/>
      </bottom>
      <diagonal/>
    </border>
    <border>
      <left/>
      <right style="hair">
        <color auto="1"/>
      </right>
      <top/>
      <bottom style="hair">
        <color auto="1"/>
      </bottom>
      <diagonal/>
    </border>
    <border>
      <left style="medium">
        <color indexed="64"/>
      </left>
      <right/>
      <top style="thin">
        <color auto="1"/>
      </top>
      <bottom/>
      <diagonal/>
    </border>
    <border>
      <left style="medium">
        <color indexed="64"/>
      </left>
      <right style="hair">
        <color auto="1"/>
      </right>
      <top style="hair">
        <color auto="1"/>
      </top>
      <bottom style="medium">
        <color indexed="64"/>
      </bottom>
      <diagonal/>
    </border>
    <border>
      <left style="hair">
        <color auto="1"/>
      </left>
      <right style="hair">
        <color auto="1"/>
      </right>
      <top style="hair">
        <color auto="1"/>
      </top>
      <bottom style="medium">
        <color indexed="64"/>
      </bottom>
      <diagonal/>
    </border>
    <border>
      <left style="thin">
        <color auto="1"/>
      </left>
      <right style="thin">
        <color auto="1"/>
      </right>
      <top style="thin">
        <color auto="1"/>
      </top>
      <bottom style="medium">
        <color indexed="64"/>
      </bottom>
      <diagonal/>
    </border>
    <border>
      <left style="hair">
        <color auto="1"/>
      </left>
      <right style="medium">
        <color indexed="64"/>
      </right>
      <top style="hair">
        <color auto="1"/>
      </top>
      <bottom style="medium">
        <color indexed="64"/>
      </bottom>
      <diagonal/>
    </border>
    <border>
      <left style="medium">
        <color indexed="64"/>
      </left>
      <right style="medium">
        <color indexed="64"/>
      </right>
      <top style="medium">
        <color indexed="64"/>
      </top>
      <bottom style="medium">
        <color indexed="64"/>
      </bottom>
      <diagonal/>
    </border>
    <border>
      <left/>
      <right style="medium">
        <color auto="1"/>
      </right>
      <top style="thin">
        <color auto="1"/>
      </top>
      <bottom style="thin">
        <color indexed="64"/>
      </bottom>
      <diagonal/>
    </border>
    <border>
      <left/>
      <right/>
      <top style="thin">
        <color indexed="64"/>
      </top>
      <bottom/>
      <diagonal/>
    </border>
    <border>
      <left style="medium">
        <color indexed="64"/>
      </left>
      <right style="thin">
        <color auto="1"/>
      </right>
      <top style="medium">
        <color indexed="64"/>
      </top>
      <bottom style="medium">
        <color indexed="64"/>
      </bottom>
      <diagonal/>
    </border>
    <border>
      <left/>
      <right/>
      <top style="medium">
        <color indexed="64"/>
      </top>
      <bottom style="thin">
        <color auto="1"/>
      </bottom>
      <diagonal/>
    </border>
    <border>
      <left style="thin">
        <color auto="1"/>
      </left>
      <right/>
      <top style="thin">
        <color auto="1"/>
      </top>
      <bottom style="hair">
        <color auto="1"/>
      </bottom>
      <diagonal/>
    </border>
    <border>
      <left/>
      <right style="medium">
        <color indexed="64"/>
      </right>
      <top style="thin">
        <color auto="1"/>
      </top>
      <bottom style="hair">
        <color auto="1"/>
      </bottom>
      <diagonal/>
    </border>
    <border>
      <left style="thin">
        <color auto="1"/>
      </left>
      <right style="thin">
        <color auto="1"/>
      </right>
      <top style="thin">
        <color auto="1"/>
      </top>
      <bottom/>
      <diagonal/>
    </border>
  </borders>
  <cellStyleXfs count="8">
    <xf numFmtId="0" fontId="0" fillId="0" borderId="0"/>
    <xf numFmtId="165" fontId="25" fillId="0" borderId="0" applyBorder="0" applyProtection="0"/>
    <xf numFmtId="44" fontId="25" fillId="0" borderId="0" applyFont="0" applyFill="0" applyBorder="0" applyAlignment="0" applyProtection="0"/>
    <xf numFmtId="44" fontId="25" fillId="0" borderId="0" applyFont="0" applyFill="0" applyBorder="0" applyAlignment="0" applyProtection="0"/>
    <xf numFmtId="0" fontId="2" fillId="8" borderId="0" applyNumberFormat="0" applyBorder="0" applyAlignment="0" applyProtection="0"/>
    <xf numFmtId="0" fontId="37" fillId="0" borderId="0"/>
    <xf numFmtId="0" fontId="41" fillId="0" borderId="0" applyNumberFormat="0" applyFill="0" applyBorder="0" applyAlignment="0" applyProtection="0"/>
    <xf numFmtId="0" fontId="43" fillId="14" borderId="0" applyNumberFormat="0" applyBorder="0" applyAlignment="0" applyProtection="0"/>
  </cellStyleXfs>
  <cellXfs count="449">
    <xf numFmtId="0" fontId="0" fillId="0" borderId="0" xfId="0"/>
    <xf numFmtId="0" fontId="0" fillId="0" borderId="0" xfId="0" applyFont="1"/>
    <xf numFmtId="0" fontId="0" fillId="0" borderId="0" xfId="0" applyFont="1" applyAlignment="1">
      <alignment horizontal="right"/>
    </xf>
    <xf numFmtId="0" fontId="4" fillId="0" borderId="0" xfId="0" applyFont="1" applyBorder="1" applyAlignment="1">
      <alignment horizontal="center"/>
    </xf>
    <xf numFmtId="0" fontId="4" fillId="0" borderId="0" xfId="0" applyFont="1" applyAlignment="1">
      <alignment horizontal="center"/>
    </xf>
    <xf numFmtId="0" fontId="4" fillId="0" borderId="0" xfId="0" applyFont="1" applyBorder="1" applyAlignment="1">
      <alignment horizontal="center" vertical="center"/>
    </xf>
    <xf numFmtId="0" fontId="5" fillId="0" borderId="0" xfId="0" applyFont="1"/>
    <xf numFmtId="0" fontId="0" fillId="0" borderId="1" xfId="0" applyFont="1" applyBorder="1"/>
    <xf numFmtId="0" fontId="0" fillId="0" borderId="0" xfId="0" applyBorder="1"/>
    <xf numFmtId="0" fontId="0" fillId="2" borderId="0" xfId="0" applyFill="1" applyProtection="1">
      <protection locked="0"/>
    </xf>
    <xf numFmtId="164" fontId="0" fillId="2" borderId="0" xfId="0" applyNumberFormat="1" applyFill="1" applyProtection="1">
      <protection locked="0"/>
    </xf>
    <xf numFmtId="0" fontId="0" fillId="0" borderId="0" xfId="0" applyProtection="1">
      <protection locked="0"/>
    </xf>
    <xf numFmtId="165" fontId="0" fillId="0" borderId="0" xfId="1" applyFont="1" applyBorder="1" applyAlignment="1" applyProtection="1"/>
    <xf numFmtId="165" fontId="0" fillId="0" borderId="0" xfId="1" applyFont="1" applyBorder="1" applyAlignment="1" applyProtection="1">
      <alignment horizontal="right"/>
    </xf>
    <xf numFmtId="0" fontId="4" fillId="0" borderId="0" xfId="0" applyFont="1" applyBorder="1" applyAlignment="1"/>
    <xf numFmtId="0" fontId="5" fillId="0" borderId="0" xfId="0" applyFont="1" applyBorder="1"/>
    <xf numFmtId="0" fontId="5" fillId="0" borderId="0" xfId="0" applyFont="1" applyAlignment="1">
      <alignment horizontal="left"/>
    </xf>
    <xf numFmtId="0" fontId="0" fillId="0" borderId="0" xfId="0" applyAlignment="1">
      <alignment horizontal="right"/>
    </xf>
    <xf numFmtId="0" fontId="12" fillId="0" borderId="4" xfId="0" applyFont="1" applyBorder="1"/>
    <xf numFmtId="0" fontId="4" fillId="0" borderId="5" xfId="0" applyFont="1" applyBorder="1"/>
    <xf numFmtId="0" fontId="4" fillId="0" borderId="6" xfId="0" applyFont="1" applyBorder="1"/>
    <xf numFmtId="0" fontId="4" fillId="0" borderId="0" xfId="0" applyFont="1"/>
    <xf numFmtId="0" fontId="12" fillId="0" borderId="7" xfId="0" applyFont="1" applyBorder="1"/>
    <xf numFmtId="0" fontId="4" fillId="0" borderId="0" xfId="0" applyFont="1" applyBorder="1"/>
    <xf numFmtId="0" fontId="4" fillId="0" borderId="2" xfId="0" applyFont="1" applyBorder="1"/>
    <xf numFmtId="0" fontId="4" fillId="0" borderId="7" xfId="0" applyFont="1" applyBorder="1"/>
    <xf numFmtId="0" fontId="4" fillId="0" borderId="0" xfId="0" applyFont="1" applyAlignment="1">
      <alignment horizontal="right"/>
    </xf>
    <xf numFmtId="0" fontId="4" fillId="0" borderId="2" xfId="0" applyFont="1" applyBorder="1" applyAlignment="1">
      <alignment horizontal="center"/>
    </xf>
    <xf numFmtId="0" fontId="4" fillId="0" borderId="7" xfId="0" applyFont="1" applyBorder="1" applyAlignment="1">
      <alignment horizontal="left" vertical="center"/>
    </xf>
    <xf numFmtId="0" fontId="12" fillId="0" borderId="0" xfId="0" applyFont="1" applyBorder="1" applyAlignment="1">
      <alignment horizontal="left"/>
    </xf>
    <xf numFmtId="0" fontId="12" fillId="3" borderId="0" xfId="0" applyFont="1" applyFill="1" applyBorder="1" applyAlignment="1">
      <alignment horizontal="left"/>
    </xf>
    <xf numFmtId="0" fontId="12" fillId="3" borderId="2" xfId="0" applyFont="1" applyFill="1" applyBorder="1" applyAlignment="1">
      <alignment horizontal="left"/>
    </xf>
    <xf numFmtId="0" fontId="12" fillId="0" borderId="0" xfId="0" applyFont="1" applyAlignment="1">
      <alignment horizontal="left"/>
    </xf>
    <xf numFmtId="0" fontId="4" fillId="0" borderId="7" xfId="0" applyFont="1" applyBorder="1" applyAlignment="1">
      <alignment vertical="center"/>
    </xf>
    <xf numFmtId="0" fontId="5" fillId="3" borderId="0" xfId="0" applyFont="1" applyFill="1" applyBorder="1" applyAlignment="1">
      <alignment wrapText="1"/>
    </xf>
    <xf numFmtId="0" fontId="0" fillId="3" borderId="0" xfId="0" applyFill="1" applyAlignment="1"/>
    <xf numFmtId="0" fontId="0" fillId="3" borderId="2" xfId="0" applyFill="1" applyBorder="1" applyAlignment="1"/>
    <xf numFmtId="0" fontId="0" fillId="0" borderId="0" xfId="0" applyAlignment="1"/>
    <xf numFmtId="0" fontId="0" fillId="0" borderId="0" xfId="0" applyFont="1" applyBorder="1" applyAlignment="1">
      <alignment horizontal="left"/>
    </xf>
    <xf numFmtId="0" fontId="0" fillId="0" borderId="0" xfId="0" applyFont="1" applyBorder="1" applyAlignment="1">
      <alignment horizontal="center"/>
    </xf>
    <xf numFmtId="0" fontId="14" fillId="0" borderId="0" xfId="0" applyFont="1"/>
    <xf numFmtId="0" fontId="5" fillId="0" borderId="12" xfId="0" applyFont="1" applyBorder="1"/>
    <xf numFmtId="0" fontId="0" fillId="0" borderId="13" xfId="0" applyFont="1" applyBorder="1"/>
    <xf numFmtId="2" fontId="5" fillId="0" borderId="13" xfId="0" applyNumberFormat="1" applyFont="1" applyBorder="1"/>
    <xf numFmtId="0" fontId="0" fillId="0" borderId="0" xfId="0" applyFont="1" applyBorder="1"/>
    <xf numFmtId="0" fontId="16" fillId="0" borderId="13" xfId="0" applyFont="1" applyBorder="1"/>
    <xf numFmtId="2" fontId="15" fillId="0" borderId="14" xfId="0" applyNumberFormat="1" applyFont="1" applyBorder="1"/>
    <xf numFmtId="165" fontId="16" fillId="0" borderId="16" xfId="0" applyNumberFormat="1" applyFont="1" applyBorder="1" applyAlignment="1">
      <alignment horizontal="right"/>
    </xf>
    <xf numFmtId="0" fontId="17" fillId="0" borderId="17" xfId="0" applyFont="1" applyBorder="1"/>
    <xf numFmtId="2" fontId="16" fillId="0" borderId="16" xfId="0" applyNumberFormat="1" applyFont="1" applyBorder="1" applyAlignment="1">
      <alignment horizontal="right"/>
    </xf>
    <xf numFmtId="0" fontId="14" fillId="0" borderId="14" xfId="0" applyFont="1" applyBorder="1"/>
    <xf numFmtId="165" fontId="18" fillId="0" borderId="16" xfId="0" applyNumberFormat="1" applyFont="1" applyBorder="1"/>
    <xf numFmtId="0" fontId="17" fillId="0" borderId="14" xfId="0" applyFont="1" applyBorder="1"/>
    <xf numFmtId="0" fontId="15" fillId="0" borderId="16" xfId="0" applyFont="1" applyBorder="1"/>
    <xf numFmtId="0" fontId="17" fillId="0" borderId="16" xfId="0" applyFont="1" applyBorder="1"/>
    <xf numFmtId="0" fontId="14" fillId="0" borderId="0" xfId="0" applyFont="1" applyBorder="1"/>
    <xf numFmtId="0" fontId="4" fillId="0" borderId="16" xfId="0" applyFont="1" applyBorder="1"/>
    <xf numFmtId="2" fontId="12" fillId="0" borderId="16" xfId="0" applyNumberFormat="1" applyFont="1" applyBorder="1"/>
    <xf numFmtId="0" fontId="5" fillId="6" borderId="16" xfId="0" applyFont="1" applyFill="1" applyBorder="1" applyAlignment="1" applyProtection="1">
      <alignment horizontal="left"/>
      <protection locked="0"/>
    </xf>
    <xf numFmtId="0" fontId="0" fillId="2" borderId="0" xfId="0" applyFill="1" applyAlignment="1">
      <alignment horizontal="left"/>
    </xf>
    <xf numFmtId="0" fontId="5" fillId="0" borderId="0" xfId="0" applyFont="1" applyAlignment="1">
      <alignment horizontal="center"/>
    </xf>
    <xf numFmtId="0" fontId="0" fillId="0" borderId="0" xfId="0" applyAlignment="1">
      <alignment horizontal="center"/>
    </xf>
    <xf numFmtId="0" fontId="5" fillId="3" borderId="0" xfId="0" applyFont="1" applyFill="1" applyBorder="1" applyAlignment="1" applyProtection="1">
      <alignment horizontal="left"/>
      <protection locked="0"/>
    </xf>
    <xf numFmtId="0" fontId="0" fillId="3" borderId="0" xfId="0" applyFill="1"/>
    <xf numFmtId="0" fontId="0" fillId="2" borderId="0" xfId="0" applyFill="1" applyAlignment="1" applyProtection="1">
      <alignment horizontal="center"/>
      <protection locked="0"/>
    </xf>
    <xf numFmtId="167" fontId="0" fillId="0" borderId="0" xfId="0" applyNumberFormat="1"/>
    <xf numFmtId="0" fontId="0" fillId="0" borderId="5" xfId="0" applyBorder="1"/>
    <xf numFmtId="0" fontId="0" fillId="6" borderId="0" xfId="0" applyFill="1" applyAlignment="1" applyProtection="1">
      <alignment horizontal="left"/>
      <protection locked="0"/>
    </xf>
    <xf numFmtId="0" fontId="0" fillId="6" borderId="0" xfId="0" applyFill="1" applyAlignment="1" applyProtection="1">
      <alignment horizontal="center"/>
      <protection locked="0"/>
    </xf>
    <xf numFmtId="0" fontId="0" fillId="6" borderId="0" xfId="0" applyFill="1" applyProtection="1">
      <protection locked="0"/>
    </xf>
    <xf numFmtId="0" fontId="0" fillId="6" borderId="0" xfId="0" applyFill="1" applyBorder="1" applyAlignment="1" applyProtection="1">
      <alignment horizontal="center"/>
      <protection locked="0"/>
    </xf>
    <xf numFmtId="165" fontId="21" fillId="6" borderId="0" xfId="1" applyFont="1" applyFill="1" applyBorder="1" applyAlignment="1" applyProtection="1">
      <protection locked="0"/>
    </xf>
    <xf numFmtId="0" fontId="0" fillId="0" borderId="0" xfId="0" applyFont="1" applyAlignment="1">
      <alignment horizontal="center"/>
    </xf>
    <xf numFmtId="169" fontId="0" fillId="6" borderId="0" xfId="0" applyNumberFormat="1" applyFill="1" applyProtection="1">
      <protection locked="0"/>
    </xf>
    <xf numFmtId="165" fontId="0" fillId="6" borderId="0" xfId="1" applyFont="1" applyFill="1" applyBorder="1" applyAlignment="1" applyProtection="1">
      <protection locked="0"/>
    </xf>
    <xf numFmtId="0" fontId="4" fillId="0" borderId="0" xfId="0" applyFont="1" applyBorder="1" applyAlignment="1">
      <alignment horizontal="center"/>
    </xf>
    <xf numFmtId="0" fontId="0" fillId="0" borderId="0" xfId="0" applyFont="1" applyBorder="1" applyAlignment="1">
      <alignment horizontal="center"/>
    </xf>
    <xf numFmtId="0" fontId="0" fillId="0" borderId="0" xfId="0" applyAlignment="1">
      <alignment horizontal="center"/>
    </xf>
    <xf numFmtId="0" fontId="26" fillId="0" borderId="0" xfId="0" applyFont="1" applyAlignment="1">
      <alignment horizontal="center"/>
    </xf>
    <xf numFmtId="0" fontId="0" fillId="0" borderId="0" xfId="0" applyBorder="1" applyAlignment="1">
      <alignment horizontal="center"/>
    </xf>
    <xf numFmtId="0" fontId="0" fillId="0" borderId="0" xfId="0" applyFont="1" applyBorder="1" applyAlignment="1">
      <alignment horizontal="right"/>
    </xf>
    <xf numFmtId="0" fontId="0" fillId="0" borderId="19" xfId="0" applyBorder="1"/>
    <xf numFmtId="165" fontId="0" fillId="0" borderId="19" xfId="1" applyFont="1" applyBorder="1" applyAlignment="1" applyProtection="1">
      <alignment horizontal="right"/>
    </xf>
    <xf numFmtId="0" fontId="0" fillId="0" borderId="20" xfId="0" applyBorder="1"/>
    <xf numFmtId="0" fontId="0" fillId="0" borderId="21" xfId="0" applyBorder="1"/>
    <xf numFmtId="0" fontId="0" fillId="0" borderId="21" xfId="0" applyFont="1" applyBorder="1" applyAlignment="1">
      <alignment horizontal="right"/>
    </xf>
    <xf numFmtId="0" fontId="2" fillId="8" borderId="16" xfId="4" applyBorder="1" applyAlignment="1">
      <alignment horizontal="center" vertical="center" wrapText="1"/>
    </xf>
    <xf numFmtId="0" fontId="2" fillId="8" borderId="16" xfId="4" applyBorder="1" applyAlignment="1">
      <alignment horizontal="center" vertical="center" textRotation="90" wrapText="1"/>
    </xf>
    <xf numFmtId="0" fontId="0" fillId="0" borderId="16" xfId="0" applyBorder="1" applyProtection="1">
      <protection locked="0"/>
    </xf>
    <xf numFmtId="165" fontId="28" fillId="0" borderId="0" xfId="0" applyNumberFormat="1" applyFont="1" applyBorder="1"/>
    <xf numFmtId="44" fontId="0" fillId="0" borderId="16" xfId="3" applyFont="1" applyBorder="1" applyAlignment="1" applyProtection="1"/>
    <xf numFmtId="44" fontId="0" fillId="0" borderId="16" xfId="3" applyFont="1" applyBorder="1" applyProtection="1"/>
    <xf numFmtId="0" fontId="4" fillId="0" borderId="7" xfId="0" applyFont="1" applyBorder="1" applyAlignment="1">
      <alignment horizontal="center"/>
    </xf>
    <xf numFmtId="0" fontId="26" fillId="0" borderId="0" xfId="0" applyFont="1" applyBorder="1"/>
    <xf numFmtId="0" fontId="0" fillId="0" borderId="2" xfId="0" applyFont="1" applyBorder="1"/>
    <xf numFmtId="0" fontId="0" fillId="0" borderId="7" xfId="0" applyFont="1" applyBorder="1"/>
    <xf numFmtId="0" fontId="0" fillId="0" borderId="0" xfId="0" applyFont="1" applyBorder="1" applyAlignment="1" applyProtection="1">
      <alignment horizontal="left"/>
      <protection locked="0"/>
    </xf>
    <xf numFmtId="0" fontId="6" fillId="0" borderId="7" xfId="0" applyFont="1" applyBorder="1"/>
    <xf numFmtId="0" fontId="6" fillId="0" borderId="0" xfId="0" applyFont="1" applyBorder="1" applyAlignment="1">
      <alignment horizontal="center"/>
    </xf>
    <xf numFmtId="0" fontId="2" fillId="8" borderId="15" xfId="4" applyBorder="1" applyAlignment="1">
      <alignment horizontal="center" vertical="center" wrapText="1"/>
    </xf>
    <xf numFmtId="0" fontId="0" fillId="0" borderId="2" xfId="0" applyBorder="1"/>
    <xf numFmtId="0" fontId="0" fillId="0" borderId="7" xfId="0" applyBorder="1"/>
    <xf numFmtId="44" fontId="0" fillId="0" borderId="14" xfId="3" applyFont="1" applyBorder="1" applyAlignment="1" applyProtection="1"/>
    <xf numFmtId="0" fontId="29" fillId="0" borderId="0" xfId="0" applyFont="1" applyFill="1" applyBorder="1"/>
    <xf numFmtId="0" fontId="28" fillId="0" borderId="0" xfId="0" applyFont="1" applyFill="1" applyBorder="1"/>
    <xf numFmtId="0" fontId="28" fillId="0" borderId="0" xfId="0" applyFont="1" applyFill="1" applyBorder="1" applyAlignment="1">
      <alignment horizontal="right"/>
    </xf>
    <xf numFmtId="167" fontId="28" fillId="0" borderId="0" xfId="0" applyNumberFormat="1" applyFont="1" applyFill="1" applyBorder="1"/>
    <xf numFmtId="0" fontId="28" fillId="0" borderId="0" xfId="0" applyFont="1" applyBorder="1"/>
    <xf numFmtId="0" fontId="30" fillId="0" borderId="0" xfId="0" applyFont="1" applyFill="1" applyBorder="1" applyAlignment="1">
      <alignment horizontal="right"/>
    </xf>
    <xf numFmtId="44" fontId="0" fillId="0" borderId="25" xfId="3" applyFont="1" applyBorder="1" applyAlignment="1" applyProtection="1"/>
    <xf numFmtId="0" fontId="0" fillId="0" borderId="26" xfId="0" applyBorder="1"/>
    <xf numFmtId="0" fontId="0" fillId="0" borderId="27" xfId="0" applyFont="1" applyBorder="1" applyAlignment="1">
      <alignment horizontal="center"/>
    </xf>
    <xf numFmtId="0" fontId="0" fillId="0" borderId="27" xfId="0" applyBorder="1" applyAlignment="1">
      <alignment horizontal="center"/>
    </xf>
    <xf numFmtId="0" fontId="0" fillId="0" borderId="27" xfId="0" applyBorder="1"/>
    <xf numFmtId="0" fontId="33" fillId="0" borderId="9" xfId="0" applyFont="1" applyBorder="1"/>
    <xf numFmtId="0" fontId="34" fillId="0" borderId="10" xfId="0" applyFont="1" applyBorder="1"/>
    <xf numFmtId="0" fontId="7" fillId="0" borderId="0" xfId="0" applyFont="1"/>
    <xf numFmtId="44" fontId="14" fillId="0" borderId="18" xfId="0" applyNumberFormat="1" applyFont="1" applyBorder="1"/>
    <xf numFmtId="44" fontId="14" fillId="0" borderId="14" xfId="0" applyNumberFormat="1" applyFont="1" applyBorder="1"/>
    <xf numFmtId="44" fontId="35" fillId="4" borderId="2" xfId="3" applyFont="1" applyFill="1" applyBorder="1" applyProtection="1">
      <protection locked="0"/>
    </xf>
    <xf numFmtId="0" fontId="0" fillId="0" borderId="0" xfId="0" applyFont="1" applyBorder="1" applyAlignment="1"/>
    <xf numFmtId="44" fontId="0" fillId="0" borderId="0" xfId="0" applyNumberFormat="1"/>
    <xf numFmtId="0" fontId="29" fillId="3" borderId="0" xfId="0" applyFont="1" applyFill="1" applyBorder="1"/>
    <xf numFmtId="0" fontId="28" fillId="0" borderId="0" xfId="0" applyFont="1"/>
    <xf numFmtId="44" fontId="28" fillId="0" borderId="0" xfId="0" applyNumberFormat="1" applyFont="1"/>
    <xf numFmtId="0" fontId="28" fillId="3" borderId="0" xfId="0" applyFont="1" applyFill="1" applyBorder="1"/>
    <xf numFmtId="0" fontId="28" fillId="3" borderId="2" xfId="0" applyFont="1" applyFill="1" applyBorder="1"/>
    <xf numFmtId="0" fontId="29" fillId="3" borderId="2" xfId="0" applyFont="1" applyFill="1" applyBorder="1"/>
    <xf numFmtId="44" fontId="34" fillId="0" borderId="11" xfId="0" applyNumberFormat="1" applyFont="1" applyBorder="1"/>
    <xf numFmtId="0" fontId="5" fillId="0" borderId="0" xfId="0" applyFont="1" applyFill="1" applyBorder="1" applyProtection="1">
      <protection locked="0"/>
    </xf>
    <xf numFmtId="0" fontId="5" fillId="0" borderId="0" xfId="0" applyFont="1" applyFill="1" applyBorder="1"/>
    <xf numFmtId="0" fontId="5" fillId="0" borderId="2" xfId="0" applyFont="1" applyFill="1" applyBorder="1" applyProtection="1">
      <protection locked="0"/>
    </xf>
    <xf numFmtId="0" fontId="0" fillId="0" borderId="0" xfId="0" applyFont="1" applyFill="1" applyBorder="1"/>
    <xf numFmtId="0" fontId="0" fillId="0" borderId="2" xfId="0" applyFont="1" applyFill="1" applyBorder="1"/>
    <xf numFmtId="0" fontId="0" fillId="0" borderId="0" xfId="0" applyFont="1" applyFill="1" applyBorder="1" applyAlignment="1">
      <alignment horizontal="left"/>
    </xf>
    <xf numFmtId="0" fontId="5" fillId="0" borderId="2" xfId="0" applyFont="1" applyFill="1" applyBorder="1" applyAlignment="1"/>
    <xf numFmtId="0" fontId="0" fillId="0" borderId="7" xfId="0" applyFill="1" applyBorder="1"/>
    <xf numFmtId="44" fontId="4" fillId="5" borderId="16" xfId="3" applyFont="1" applyFill="1" applyBorder="1"/>
    <xf numFmtId="44" fontId="39" fillId="0" borderId="0" xfId="0" applyNumberFormat="1" applyFont="1"/>
    <xf numFmtId="44" fontId="39" fillId="0" borderId="0" xfId="3" applyFont="1"/>
    <xf numFmtId="0" fontId="0" fillId="0" borderId="2" xfId="0" applyFill="1" applyBorder="1" applyAlignment="1"/>
    <xf numFmtId="0" fontId="4" fillId="0" borderId="7" xfId="0" applyFont="1" applyFill="1" applyBorder="1"/>
    <xf numFmtId="0" fontId="4" fillId="0" borderId="0" xfId="0" applyFont="1" applyFill="1" applyBorder="1"/>
    <xf numFmtId="0" fontId="13" fillId="0" borderId="0" xfId="0" applyFont="1" applyFill="1"/>
    <xf numFmtId="4" fontId="4" fillId="0" borderId="0" xfId="0" applyNumberFormat="1" applyFont="1" applyFill="1" applyBorder="1" applyProtection="1">
      <protection locked="0"/>
    </xf>
    <xf numFmtId="0" fontId="4" fillId="0" borderId="0" xfId="0" applyFont="1" applyFill="1" applyBorder="1" applyProtection="1">
      <protection locked="0"/>
    </xf>
    <xf numFmtId="0" fontId="4" fillId="0" borderId="2" xfId="0" applyFont="1" applyFill="1" applyBorder="1" applyProtection="1">
      <protection locked="0"/>
    </xf>
    <xf numFmtId="0" fontId="0" fillId="10" borderId="16" xfId="0" applyFont="1" applyFill="1" applyBorder="1" applyAlignment="1">
      <alignment horizontal="center" vertical="center" wrapText="1"/>
    </xf>
    <xf numFmtId="0" fontId="0" fillId="2" borderId="16" xfId="0" applyFill="1" applyBorder="1"/>
    <xf numFmtId="0" fontId="1" fillId="8" borderId="16" xfId="4" applyFont="1" applyBorder="1" applyAlignment="1">
      <alignment horizontal="center" vertical="center" wrapText="1"/>
    </xf>
    <xf numFmtId="0" fontId="37" fillId="0" borderId="0" xfId="5"/>
    <xf numFmtId="0" fontId="37" fillId="0" borderId="0" xfId="5" applyBorder="1"/>
    <xf numFmtId="0" fontId="40" fillId="0" borderId="0" xfId="5" applyFont="1"/>
    <xf numFmtId="0" fontId="29" fillId="0" borderId="0" xfId="0" applyFont="1" applyBorder="1"/>
    <xf numFmtId="0" fontId="28" fillId="7" borderId="0" xfId="0" applyFont="1" applyFill="1"/>
    <xf numFmtId="0" fontId="0" fillId="10" borderId="22" xfId="0" applyFont="1" applyFill="1" applyBorder="1" applyAlignment="1">
      <alignment horizontal="center" vertical="center" wrapText="1"/>
    </xf>
    <xf numFmtId="0" fontId="26" fillId="10" borderId="31" xfId="0" applyFont="1" applyFill="1" applyBorder="1" applyAlignment="1">
      <alignment horizontal="center" vertical="center" wrapText="1"/>
    </xf>
    <xf numFmtId="0" fontId="26" fillId="10" borderId="3" xfId="0" applyFont="1" applyFill="1" applyBorder="1" applyAlignment="1">
      <alignment horizontal="center" vertical="center" wrapText="1"/>
    </xf>
    <xf numFmtId="0" fontId="26" fillId="10" borderId="32" xfId="0" applyFont="1" applyFill="1" applyBorder="1" applyAlignment="1">
      <alignment horizontal="center" vertical="center" wrapText="1"/>
    </xf>
    <xf numFmtId="0" fontId="26" fillId="0" borderId="0" xfId="0" applyFont="1"/>
    <xf numFmtId="0" fontId="26" fillId="10" borderId="16" xfId="0" applyFont="1" applyFill="1" applyBorder="1" applyAlignment="1">
      <alignment horizontal="center" vertical="center" wrapText="1"/>
    </xf>
    <xf numFmtId="0" fontId="26" fillId="0" borderId="0" xfId="0" applyFont="1" applyAlignment="1">
      <alignment horizontal="center" vertical="center" wrapText="1"/>
    </xf>
    <xf numFmtId="0" fontId="0" fillId="2" borderId="16" xfId="0" applyFill="1" applyBorder="1" applyAlignment="1"/>
    <xf numFmtId="0" fontId="7" fillId="0" borderId="0" xfId="0" applyFont="1" applyFill="1" applyBorder="1"/>
    <xf numFmtId="0" fontId="41" fillId="2" borderId="0" xfId="6" applyFill="1" applyBorder="1"/>
    <xf numFmtId="0" fontId="0" fillId="0" borderId="0" xfId="0" applyFont="1" applyBorder="1" applyAlignment="1">
      <alignment horizontal="center"/>
    </xf>
    <xf numFmtId="0" fontId="26" fillId="0" borderId="16" xfId="0" applyFont="1" applyBorder="1" applyAlignment="1">
      <alignment horizontal="center" vertical="center" wrapText="1"/>
    </xf>
    <xf numFmtId="0" fontId="26" fillId="0" borderId="0" xfId="0" applyFont="1" applyAlignment="1">
      <alignment horizontal="center" vertical="center"/>
    </xf>
    <xf numFmtId="0" fontId="26" fillId="13" borderId="16" xfId="0" applyFont="1" applyFill="1" applyBorder="1" applyAlignment="1">
      <alignment horizontal="center" vertical="center" wrapText="1"/>
    </xf>
    <xf numFmtId="0" fontId="26" fillId="13" borderId="16" xfId="0" applyFont="1" applyFill="1" applyBorder="1" applyAlignment="1">
      <alignment horizontal="center" vertical="center"/>
    </xf>
    <xf numFmtId="44" fontId="0" fillId="0" borderId="16" xfId="3" applyFont="1" applyBorder="1" applyAlignment="1">
      <alignment vertical="center"/>
    </xf>
    <xf numFmtId="0" fontId="0" fillId="0" borderId="0" xfId="0" applyAlignment="1">
      <alignment vertical="center"/>
    </xf>
    <xf numFmtId="0" fontId="0" fillId="13" borderId="16" xfId="0" applyFill="1" applyBorder="1" applyAlignment="1">
      <alignment vertical="center"/>
    </xf>
    <xf numFmtId="44" fontId="0" fillId="13" borderId="16" xfId="3" applyFont="1" applyFill="1" applyBorder="1" applyAlignment="1">
      <alignment vertical="center"/>
    </xf>
    <xf numFmtId="0" fontId="26" fillId="0" borderId="0" xfId="0" applyFont="1" applyFill="1" applyBorder="1" applyAlignment="1">
      <alignment horizontal="center" vertical="center"/>
    </xf>
    <xf numFmtId="0" fontId="0" fillId="0" borderId="0" xfId="0" applyFill="1" applyBorder="1" applyAlignment="1">
      <alignment vertical="center"/>
    </xf>
    <xf numFmtId="44" fontId="0" fillId="0" borderId="0" xfId="3" applyFont="1" applyFill="1" applyBorder="1" applyAlignment="1">
      <alignment vertical="center"/>
    </xf>
    <xf numFmtId="10" fontId="12" fillId="0" borderId="22" xfId="0" applyNumberFormat="1" applyFont="1" applyFill="1" applyBorder="1" applyAlignment="1">
      <alignment horizontal="center" vertical="center"/>
    </xf>
    <xf numFmtId="0" fontId="38" fillId="0" borderId="16" xfId="0" applyFont="1" applyFill="1" applyBorder="1" applyAlignment="1">
      <alignment horizontal="center" vertical="center"/>
    </xf>
    <xf numFmtId="0" fontId="31" fillId="0" borderId="16" xfId="0" applyFont="1" applyFill="1" applyBorder="1" applyAlignment="1">
      <alignment vertical="center"/>
    </xf>
    <xf numFmtId="0" fontId="12" fillId="0" borderId="16" xfId="0" applyFont="1" applyFill="1" applyBorder="1" applyAlignment="1">
      <alignment wrapText="1"/>
    </xf>
    <xf numFmtId="0" fontId="26" fillId="0" borderId="16" xfId="0" applyFont="1" applyFill="1" applyBorder="1" applyAlignment="1">
      <alignment horizontal="center" vertical="center" wrapText="1"/>
    </xf>
    <xf numFmtId="0" fontId="0" fillId="0" borderId="7" xfId="0" applyFont="1" applyBorder="1" applyAlignment="1"/>
    <xf numFmtId="0" fontId="37" fillId="0" borderId="0" xfId="5" applyBorder="1" applyAlignment="1">
      <alignment horizontal="right"/>
    </xf>
    <xf numFmtId="0" fontId="40" fillId="0" borderId="0" xfId="5" applyFont="1" applyBorder="1"/>
    <xf numFmtId="0" fontId="40" fillId="0" borderId="0" xfId="5" applyFont="1" applyBorder="1" applyAlignment="1"/>
    <xf numFmtId="0" fontId="0" fillId="0" borderId="0" xfId="0" applyBorder="1" applyAlignment="1">
      <alignment horizontal="right"/>
    </xf>
    <xf numFmtId="0" fontId="26" fillId="0" borderId="2" xfId="0" applyFont="1" applyBorder="1"/>
    <xf numFmtId="0" fontId="0" fillId="0" borderId="37" xfId="0" applyBorder="1"/>
    <xf numFmtId="44" fontId="31" fillId="0" borderId="24" xfId="3" applyFont="1" applyBorder="1" applyAlignment="1" applyProtection="1">
      <alignment vertical="center"/>
    </xf>
    <xf numFmtId="0" fontId="0" fillId="2" borderId="31" xfId="0" applyFill="1" applyBorder="1" applyProtection="1">
      <protection locked="0"/>
    </xf>
    <xf numFmtId="0" fontId="0" fillId="2" borderId="3" xfId="0" applyFill="1" applyBorder="1" applyAlignment="1" applyProtection="1">
      <alignment horizontal="left"/>
      <protection locked="0"/>
    </xf>
    <xf numFmtId="0" fontId="0" fillId="2" borderId="3" xfId="0" applyFill="1" applyBorder="1" applyProtection="1">
      <protection locked="0"/>
    </xf>
    <xf numFmtId="0" fontId="0" fillId="2" borderId="16" xfId="0" applyFill="1" applyBorder="1" applyProtection="1">
      <protection locked="0"/>
    </xf>
    <xf numFmtId="0" fontId="0" fillId="2" borderId="0" xfId="0" applyFill="1" applyBorder="1" applyProtection="1">
      <protection locked="0"/>
    </xf>
    <xf numFmtId="0" fontId="5" fillId="0" borderId="3" xfId="0" applyFont="1" applyBorder="1" applyAlignment="1" applyProtection="1">
      <alignment horizontal="right"/>
      <protection locked="0"/>
    </xf>
    <xf numFmtId="0" fontId="0" fillId="0" borderId="3" xfId="0" applyBorder="1" applyProtection="1">
      <protection locked="0"/>
    </xf>
    <xf numFmtId="0" fontId="0" fillId="0" borderId="32" xfId="0" applyBorder="1" applyProtection="1">
      <protection locked="0"/>
    </xf>
    <xf numFmtId="0" fontId="0" fillId="0" borderId="3" xfId="0" applyBorder="1" applyAlignment="1" applyProtection="1">
      <alignment horizontal="right"/>
      <protection locked="0"/>
    </xf>
    <xf numFmtId="0" fontId="0" fillId="12" borderId="3" xfId="0" applyFill="1" applyBorder="1" applyProtection="1">
      <protection locked="0"/>
    </xf>
    <xf numFmtId="0" fontId="0" fillId="12" borderId="32" xfId="0" applyFill="1" applyBorder="1" applyProtection="1">
      <protection locked="0"/>
    </xf>
    <xf numFmtId="0" fontId="26" fillId="2" borderId="3" xfId="0" applyFont="1" applyFill="1" applyBorder="1" applyAlignment="1" applyProtection="1">
      <alignment horizontal="left"/>
      <protection locked="0"/>
    </xf>
    <xf numFmtId="0" fontId="0" fillId="0" borderId="0" xfId="0" applyFill="1"/>
    <xf numFmtId="0" fontId="0" fillId="2" borderId="38" xfId="0" applyFill="1" applyBorder="1" applyProtection="1">
      <protection locked="0"/>
    </xf>
    <xf numFmtId="0" fontId="0" fillId="2" borderId="39" xfId="0" applyFill="1" applyBorder="1" applyProtection="1">
      <protection locked="0"/>
    </xf>
    <xf numFmtId="0" fontId="0" fillId="2" borderId="40" xfId="0" applyFill="1" applyBorder="1" applyProtection="1">
      <protection locked="0"/>
    </xf>
    <xf numFmtId="0" fontId="0" fillId="0" borderId="39" xfId="0" applyBorder="1" applyAlignment="1" applyProtection="1">
      <alignment horizontal="right"/>
      <protection locked="0"/>
    </xf>
    <xf numFmtId="0" fontId="0" fillId="0" borderId="39" xfId="0" applyBorder="1" applyProtection="1">
      <protection locked="0"/>
    </xf>
    <xf numFmtId="0" fontId="0" fillId="0" borderId="41" xfId="0" applyBorder="1" applyProtection="1">
      <protection locked="0"/>
    </xf>
    <xf numFmtId="0" fontId="26" fillId="0" borderId="42" xfId="0" applyFont="1" applyBorder="1" applyAlignment="1">
      <alignment horizontal="center"/>
    </xf>
    <xf numFmtId="0" fontId="33" fillId="0" borderId="42" xfId="0" applyFont="1" applyBorder="1"/>
    <xf numFmtId="0" fontId="33" fillId="0" borderId="0" xfId="0" applyFont="1" applyBorder="1" applyAlignment="1">
      <alignment horizontal="center"/>
    </xf>
    <xf numFmtId="0" fontId="33" fillId="0" borderId="0" xfId="0" applyFont="1" applyFill="1" applyBorder="1" applyAlignment="1">
      <alignment horizontal="center"/>
    </xf>
    <xf numFmtId="0" fontId="5" fillId="0" borderId="16" xfId="0" applyFont="1" applyBorder="1" applyAlignment="1" applyProtection="1">
      <alignment horizontal="right"/>
      <protection locked="0"/>
    </xf>
    <xf numFmtId="0" fontId="0" fillId="0" borderId="16" xfId="0" applyBorder="1" applyAlignment="1" applyProtection="1">
      <alignment horizontal="right"/>
      <protection locked="0"/>
    </xf>
    <xf numFmtId="0" fontId="0" fillId="12" borderId="16" xfId="0" applyFill="1" applyBorder="1" applyProtection="1">
      <protection locked="0"/>
    </xf>
    <xf numFmtId="0" fontId="26" fillId="0" borderId="42" xfId="0" applyFont="1" applyBorder="1"/>
    <xf numFmtId="44" fontId="0" fillId="2" borderId="16" xfId="3" applyFont="1" applyFill="1" applyBorder="1" applyProtection="1">
      <protection locked="0"/>
    </xf>
    <xf numFmtId="0" fontId="0" fillId="0" borderId="22" xfId="0" applyBorder="1" applyAlignment="1" applyProtection="1">
      <alignment horizontal="center"/>
      <protection locked="0"/>
    </xf>
    <xf numFmtId="0" fontId="0" fillId="2" borderId="16" xfId="0" applyFill="1" applyBorder="1" applyAlignment="1" applyProtection="1">
      <alignment wrapText="1"/>
      <protection locked="0"/>
    </xf>
    <xf numFmtId="0" fontId="33" fillId="0" borderId="2" xfId="0" applyFont="1" applyBorder="1" applyAlignment="1">
      <alignment horizontal="center"/>
    </xf>
    <xf numFmtId="0" fontId="0" fillId="0" borderId="16" xfId="0" applyBorder="1" applyAlignment="1">
      <alignment wrapText="1"/>
    </xf>
    <xf numFmtId="0" fontId="26" fillId="13" borderId="16" xfId="0" applyFont="1" applyFill="1" applyBorder="1" applyAlignment="1">
      <alignment horizontal="center" vertical="center"/>
    </xf>
    <xf numFmtId="0" fontId="26" fillId="0" borderId="0" xfId="0" applyFont="1" applyBorder="1" applyAlignment="1">
      <alignment horizontal="center"/>
    </xf>
    <xf numFmtId="0" fontId="0" fillId="0" borderId="16" xfId="0" applyBorder="1" applyAlignment="1">
      <alignment vertical="center" wrapText="1"/>
    </xf>
    <xf numFmtId="170" fontId="0" fillId="0" borderId="16" xfId="0" applyNumberFormat="1" applyBorder="1" applyAlignment="1">
      <alignment vertical="center"/>
    </xf>
    <xf numFmtId="0" fontId="0" fillId="0" borderId="16" xfId="0" applyBorder="1" applyAlignment="1">
      <alignment horizontal="center" vertical="center" wrapText="1"/>
    </xf>
    <xf numFmtId="14" fontId="28" fillId="7" borderId="0" xfId="0" applyNumberFormat="1" applyFont="1" applyFill="1" applyBorder="1"/>
    <xf numFmtId="0" fontId="28" fillId="7" borderId="0" xfId="0" applyFont="1" applyFill="1" applyBorder="1"/>
    <xf numFmtId="44" fontId="28" fillId="7" borderId="0" xfId="0" applyNumberFormat="1" applyFont="1" applyFill="1" applyBorder="1"/>
    <xf numFmtId="44" fontId="28" fillId="7" borderId="21" xfId="3" applyFont="1" applyFill="1" applyBorder="1" applyAlignment="1" applyProtection="1"/>
    <xf numFmtId="44" fontId="28" fillId="7" borderId="0" xfId="3" applyFont="1" applyFill="1" applyBorder="1" applyAlignment="1" applyProtection="1"/>
    <xf numFmtId="0" fontId="49" fillId="7" borderId="16" xfId="0" applyFont="1" applyFill="1" applyBorder="1" applyAlignment="1">
      <alignment horizontal="center"/>
    </xf>
    <xf numFmtId="0" fontId="50" fillId="7" borderId="2" xfId="0" applyFont="1" applyFill="1" applyBorder="1"/>
    <xf numFmtId="44" fontId="0" fillId="0" borderId="16" xfId="3" applyFont="1" applyBorder="1" applyAlignment="1">
      <alignment horizontal="center" vertical="center"/>
    </xf>
    <xf numFmtId="0" fontId="29" fillId="0" borderId="0" xfId="0" applyFont="1" applyAlignment="1">
      <alignment horizontal="center" vertical="center"/>
    </xf>
    <xf numFmtId="0" fontId="28" fillId="0" borderId="0" xfId="0" applyFont="1" applyAlignment="1">
      <alignment vertical="center"/>
    </xf>
    <xf numFmtId="0" fontId="31" fillId="0" borderId="0" xfId="0" applyFont="1" applyBorder="1" applyAlignment="1">
      <alignment wrapText="1"/>
    </xf>
    <xf numFmtId="44" fontId="0" fillId="18" borderId="16" xfId="0" applyNumberFormat="1" applyFill="1" applyBorder="1" applyAlignment="1">
      <alignment vertical="center"/>
    </xf>
    <xf numFmtId="0" fontId="26" fillId="18" borderId="0" xfId="0" applyFont="1" applyFill="1" applyAlignment="1">
      <alignment horizontal="center" vertical="center"/>
    </xf>
    <xf numFmtId="0" fontId="31" fillId="18" borderId="16" xfId="0" applyFont="1" applyFill="1" applyBorder="1" applyAlignment="1">
      <alignment horizontal="center" vertical="center" wrapText="1"/>
    </xf>
    <xf numFmtId="44" fontId="47" fillId="18" borderId="16" xfId="3" applyFont="1" applyFill="1" applyBorder="1" applyAlignment="1">
      <alignment horizontal="center" vertical="center"/>
    </xf>
    <xf numFmtId="0" fontId="31" fillId="18" borderId="22" xfId="0" applyFont="1" applyFill="1" applyBorder="1" applyAlignment="1">
      <alignment horizontal="center" vertical="center" wrapText="1"/>
    </xf>
    <xf numFmtId="0" fontId="31" fillId="0" borderId="0" xfId="0" applyFont="1" applyBorder="1" applyAlignment="1">
      <alignment vertical="center" wrapText="1"/>
    </xf>
    <xf numFmtId="44" fontId="47" fillId="0" borderId="0" xfId="3" applyFont="1" applyBorder="1"/>
    <xf numFmtId="0" fontId="4" fillId="0" borderId="16" xfId="0" applyFont="1" applyBorder="1" applyAlignment="1">
      <alignment horizontal="center" vertical="center" wrapText="1"/>
    </xf>
    <xf numFmtId="0" fontId="31" fillId="0" borderId="0" xfId="0" applyFont="1" applyAlignment="1">
      <alignment horizontal="center"/>
    </xf>
    <xf numFmtId="0" fontId="31" fillId="0" borderId="45" xfId="0" applyFont="1" applyBorder="1" applyAlignment="1">
      <alignment horizontal="center" vertical="center" wrapText="1"/>
    </xf>
    <xf numFmtId="0" fontId="0" fillId="16" borderId="16" xfId="0" applyFill="1" applyBorder="1" applyAlignment="1" applyProtection="1">
      <alignment horizontal="center" vertical="center"/>
      <protection locked="0"/>
    </xf>
    <xf numFmtId="0" fontId="0" fillId="16" borderId="16" xfId="0" applyFill="1" applyBorder="1" applyAlignment="1" applyProtection="1">
      <alignment horizontal="center" vertical="center" wrapText="1"/>
      <protection locked="0"/>
    </xf>
    <xf numFmtId="14" fontId="0" fillId="16" borderId="16" xfId="0" applyNumberFormat="1" applyFill="1" applyBorder="1" applyAlignment="1" applyProtection="1">
      <alignment horizontal="center" vertical="center" wrapText="1"/>
      <protection locked="0"/>
    </xf>
    <xf numFmtId="44" fontId="48" fillId="7" borderId="0" xfId="3" applyFont="1" applyFill="1" applyBorder="1" applyAlignment="1" applyProtection="1"/>
    <xf numFmtId="0" fontId="18" fillId="17" borderId="16" xfId="0" applyFont="1" applyFill="1" applyBorder="1" applyAlignment="1" applyProtection="1">
      <alignment vertical="center" wrapText="1"/>
      <protection locked="0"/>
    </xf>
    <xf numFmtId="0" fontId="18" fillId="9" borderId="18" xfId="0" applyFont="1" applyFill="1" applyBorder="1" applyAlignment="1" applyProtection="1">
      <alignment vertical="center" wrapText="1"/>
      <protection locked="0"/>
    </xf>
    <xf numFmtId="0" fontId="0" fillId="0" borderId="15" xfId="0" applyFill="1" applyBorder="1" applyProtection="1"/>
    <xf numFmtId="0" fontId="0" fillId="0" borderId="16" xfId="0" applyFill="1" applyBorder="1" applyAlignment="1" applyProtection="1">
      <alignment horizontal="center"/>
    </xf>
    <xf numFmtId="164" fontId="0" fillId="0" borderId="16" xfId="0" applyNumberFormat="1" applyFill="1" applyBorder="1" applyAlignment="1" applyProtection="1">
      <alignment horizontal="center"/>
    </xf>
    <xf numFmtId="0" fontId="0" fillId="0" borderId="16" xfId="0" applyFill="1" applyBorder="1" applyProtection="1"/>
    <xf numFmtId="165" fontId="0" fillId="0" borderId="16" xfId="1" applyFont="1" applyFill="1" applyBorder="1" applyAlignment="1" applyProtection="1"/>
    <xf numFmtId="164" fontId="0" fillId="0" borderId="16" xfId="0" applyNumberFormat="1" applyFill="1" applyBorder="1" applyProtection="1"/>
    <xf numFmtId="166" fontId="0" fillId="0" borderId="16" xfId="0" applyNumberFormat="1" applyFont="1" applyFill="1" applyBorder="1" applyProtection="1"/>
    <xf numFmtId="0" fontId="26" fillId="0" borderId="19" xfId="0" applyFont="1" applyBorder="1"/>
    <xf numFmtId="0" fontId="28" fillId="0" borderId="0" xfId="0" applyFont="1" applyBorder="1" applyAlignment="1"/>
    <xf numFmtId="0" fontId="28" fillId="0" borderId="2" xfId="0" applyFont="1" applyBorder="1" applyAlignment="1"/>
    <xf numFmtId="0" fontId="34" fillId="0" borderId="16" xfId="0" applyFont="1" applyBorder="1" applyAlignment="1">
      <alignment horizontal="center"/>
    </xf>
    <xf numFmtId="0" fontId="34" fillId="2" borderId="16" xfId="0" applyFont="1" applyFill="1" applyBorder="1" applyAlignment="1" applyProtection="1">
      <alignment horizontal="center"/>
      <protection locked="0"/>
    </xf>
    <xf numFmtId="0" fontId="5" fillId="3" borderId="16" xfId="0" applyFont="1" applyFill="1" applyBorder="1"/>
    <xf numFmtId="0" fontId="0" fillId="7" borderId="18" xfId="0" applyFont="1" applyFill="1" applyBorder="1"/>
    <xf numFmtId="0" fontId="33" fillId="0" borderId="0" xfId="0" applyFont="1" applyBorder="1" applyAlignment="1"/>
    <xf numFmtId="0" fontId="33" fillId="0" borderId="0" xfId="0" applyFont="1" applyFill="1" applyBorder="1" applyAlignment="1"/>
    <xf numFmtId="0" fontId="5" fillId="0" borderId="16" xfId="0" applyFont="1" applyFill="1" applyBorder="1" applyProtection="1">
      <protection locked="0"/>
    </xf>
    <xf numFmtId="0" fontId="33" fillId="0" borderId="2" xfId="0" applyFont="1" applyBorder="1" applyAlignment="1"/>
    <xf numFmtId="0" fontId="33" fillId="0" borderId="44" xfId="0" applyFont="1" applyBorder="1" applyAlignment="1"/>
    <xf numFmtId="0" fontId="34" fillId="0" borderId="16" xfId="0" applyFont="1" applyBorder="1" applyAlignment="1">
      <alignment horizontal="center" vertical="center"/>
    </xf>
    <xf numFmtId="0" fontId="34" fillId="0" borderId="16" xfId="0" applyFont="1" applyFill="1" applyBorder="1" applyAlignment="1">
      <alignment horizontal="center" vertical="center"/>
    </xf>
    <xf numFmtId="0" fontId="33" fillId="0" borderId="0" xfId="0" applyFont="1" applyBorder="1" applyAlignment="1">
      <alignment horizontal="center" vertical="center"/>
    </xf>
    <xf numFmtId="0" fontId="5" fillId="0" borderId="0" xfId="0" applyFont="1" applyFill="1" applyBorder="1" applyAlignment="1" applyProtection="1">
      <alignment vertical="center"/>
      <protection locked="0"/>
    </xf>
    <xf numFmtId="0" fontId="0" fillId="0" borderId="0" xfId="0" applyFont="1" applyFill="1" applyBorder="1" applyAlignment="1">
      <alignment vertical="center"/>
    </xf>
    <xf numFmtId="0" fontId="0" fillId="0" borderId="2" xfId="0" applyFont="1" applyFill="1" applyBorder="1" applyAlignment="1">
      <alignment vertical="center"/>
    </xf>
    <xf numFmtId="44" fontId="0" fillId="16" borderId="16" xfId="3" applyFont="1" applyFill="1" applyBorder="1" applyAlignment="1" applyProtection="1">
      <alignment vertical="center"/>
      <protection locked="0"/>
    </xf>
    <xf numFmtId="0" fontId="0" fillId="16" borderId="16" xfId="0" applyFill="1" applyBorder="1" applyAlignment="1" applyProtection="1">
      <alignment vertical="center"/>
      <protection locked="0"/>
    </xf>
    <xf numFmtId="44" fontId="0" fillId="0" borderId="16" xfId="3" applyFont="1" applyFill="1" applyBorder="1" applyAlignment="1" applyProtection="1">
      <alignment horizontal="center" vertical="center"/>
    </xf>
    <xf numFmtId="0" fontId="26" fillId="0" borderId="16" xfId="0" applyFont="1" applyBorder="1" applyAlignment="1">
      <alignment horizontal="left" vertical="center"/>
    </xf>
    <xf numFmtId="0" fontId="5" fillId="0" borderId="16" xfId="0" applyFont="1" applyBorder="1" applyAlignment="1">
      <alignment horizontal="left" vertical="center"/>
    </xf>
    <xf numFmtId="44" fontId="28" fillId="0" borderId="0" xfId="0" applyNumberFormat="1" applyFont="1" applyAlignment="1">
      <alignment vertical="center"/>
    </xf>
    <xf numFmtId="0" fontId="28" fillId="0" borderId="0" xfId="0" applyFont="1" applyBorder="1" applyAlignment="1">
      <alignment horizontal="center"/>
    </xf>
    <xf numFmtId="0" fontId="28" fillId="0" borderId="0" xfId="0" applyFont="1" applyBorder="1" applyAlignment="1">
      <alignment horizontal="right"/>
    </xf>
    <xf numFmtId="0" fontId="29" fillId="0" borderId="0" xfId="0" applyFont="1" applyBorder="1" applyAlignment="1">
      <alignment horizontal="center"/>
    </xf>
    <xf numFmtId="0" fontId="28" fillId="0" borderId="0" xfId="5" applyFont="1" applyBorder="1"/>
    <xf numFmtId="0" fontId="51" fillId="0" borderId="0" xfId="5" applyFont="1" applyBorder="1"/>
    <xf numFmtId="0" fontId="52" fillId="0" borderId="0" xfId="5" applyFont="1" applyBorder="1" applyAlignment="1"/>
    <xf numFmtId="0" fontId="51" fillId="0" borderId="0" xfId="0" applyFont="1" applyBorder="1" applyAlignment="1">
      <alignment horizontal="center"/>
    </xf>
    <xf numFmtId="0" fontId="51" fillId="0" borderId="0" xfId="0" applyFont="1" applyBorder="1"/>
    <xf numFmtId="0" fontId="51" fillId="0" borderId="0" xfId="0" applyFont="1" applyBorder="1" applyAlignment="1"/>
    <xf numFmtId="0" fontId="52" fillId="0" borderId="0" xfId="5" applyFont="1" applyBorder="1"/>
    <xf numFmtId="0" fontId="51" fillId="0" borderId="0" xfId="0" applyFont="1" applyBorder="1" applyAlignment="1">
      <alignment horizontal="right"/>
    </xf>
    <xf numFmtId="0" fontId="15" fillId="0" borderId="12" xfId="0" applyFont="1" applyBorder="1" applyProtection="1">
      <protection locked="0"/>
    </xf>
    <xf numFmtId="0" fontId="4" fillId="0" borderId="15" xfId="0" applyFont="1" applyBorder="1" applyProtection="1">
      <protection locked="0"/>
    </xf>
    <xf numFmtId="0" fontId="15" fillId="0" borderId="15" xfId="0" applyFont="1" applyBorder="1" applyProtection="1">
      <protection locked="0"/>
    </xf>
    <xf numFmtId="0" fontId="17" fillId="0" borderId="15" xfId="0" applyFont="1" applyBorder="1" applyProtection="1">
      <protection locked="0"/>
    </xf>
    <xf numFmtId="0" fontId="15" fillId="0" borderId="16" xfId="0" applyFont="1" applyBorder="1" applyProtection="1">
      <protection locked="0"/>
    </xf>
    <xf numFmtId="0" fontId="12" fillId="0" borderId="16" xfId="0" applyFont="1" applyBorder="1" applyProtection="1">
      <protection locked="0"/>
    </xf>
    <xf numFmtId="0" fontId="31" fillId="0" borderId="46" xfId="0" applyFont="1" applyBorder="1" applyAlignment="1">
      <alignment horizontal="center" vertical="center" wrapText="1"/>
    </xf>
    <xf numFmtId="44" fontId="47" fillId="15" borderId="22" xfId="3" applyFont="1" applyFill="1" applyBorder="1" applyAlignment="1" applyProtection="1">
      <alignment horizontal="center" vertical="center"/>
      <protection locked="0"/>
    </xf>
    <xf numFmtId="44" fontId="47" fillId="15" borderId="17" xfId="3" applyFont="1" applyFill="1" applyBorder="1" applyAlignment="1" applyProtection="1">
      <alignment horizontal="center" vertical="center"/>
      <protection locked="0"/>
    </xf>
    <xf numFmtId="44" fontId="47" fillId="15" borderId="23" xfId="3" applyFont="1" applyFill="1" applyBorder="1" applyAlignment="1" applyProtection="1">
      <alignment horizontal="center" vertical="center"/>
      <protection locked="0"/>
    </xf>
    <xf numFmtId="0" fontId="31" fillId="0" borderId="22" xfId="0" applyFont="1" applyBorder="1" applyAlignment="1">
      <alignment horizontal="center" vertical="center" wrapText="1"/>
    </xf>
    <xf numFmtId="0" fontId="31" fillId="0" borderId="17" xfId="0" applyFont="1" applyBorder="1" applyAlignment="1">
      <alignment horizontal="center" vertical="center" wrapText="1"/>
    </xf>
    <xf numFmtId="0" fontId="31" fillId="0" borderId="23" xfId="0" applyFont="1" applyBorder="1" applyAlignment="1">
      <alignment horizontal="center" vertical="center" wrapText="1"/>
    </xf>
    <xf numFmtId="0" fontId="37" fillId="0" borderId="10" xfId="0" applyFont="1" applyBorder="1" applyAlignment="1">
      <alignment horizontal="left" vertical="center" wrapText="1"/>
    </xf>
    <xf numFmtId="0" fontId="37" fillId="0" borderId="11" xfId="0" applyFont="1" applyBorder="1" applyAlignment="1">
      <alignment horizontal="left" vertical="center" wrapText="1"/>
    </xf>
    <xf numFmtId="0" fontId="0" fillId="0" borderId="0" xfId="0" applyBorder="1" applyAlignment="1">
      <alignment horizontal="center"/>
    </xf>
    <xf numFmtId="44" fontId="47" fillId="7" borderId="16" xfId="3" applyFont="1" applyFill="1" applyBorder="1" applyAlignment="1">
      <alignment horizontal="center" vertical="center"/>
    </xf>
    <xf numFmtId="44" fontId="47" fillId="18" borderId="22" xfId="3" applyFont="1" applyFill="1" applyBorder="1" applyAlignment="1">
      <alignment horizontal="center" vertical="center"/>
    </xf>
    <xf numFmtId="44" fontId="47" fillId="18" borderId="17" xfId="3" applyFont="1" applyFill="1" applyBorder="1" applyAlignment="1">
      <alignment horizontal="center" vertical="center"/>
    </xf>
    <xf numFmtId="44" fontId="47" fillId="18" borderId="23" xfId="3" applyFont="1" applyFill="1" applyBorder="1" applyAlignment="1">
      <alignment horizontal="center" vertical="center"/>
    </xf>
    <xf numFmtId="0" fontId="0" fillId="0" borderId="16" xfId="0" applyFill="1" applyBorder="1" applyAlignment="1" applyProtection="1">
      <alignment horizontal="center"/>
    </xf>
    <xf numFmtId="164" fontId="0" fillId="0" borderId="16" xfId="0" applyNumberFormat="1" applyFill="1" applyBorder="1" applyAlignment="1" applyProtection="1">
      <alignment horizontal="left"/>
    </xf>
    <xf numFmtId="0" fontId="28" fillId="0" borderId="0" xfId="0" applyFont="1" applyBorder="1" applyAlignment="1">
      <alignment horizontal="center"/>
    </xf>
    <xf numFmtId="165" fontId="26" fillId="0" borderId="28" xfId="1" applyFont="1" applyBorder="1" applyAlignment="1" applyProtection="1">
      <alignment horizontal="center" vertical="center"/>
    </xf>
    <xf numFmtId="165" fontId="26" fillId="0" borderId="29" xfId="1" applyFont="1" applyBorder="1" applyAlignment="1" applyProtection="1">
      <alignment horizontal="center" vertical="center"/>
    </xf>
    <xf numFmtId="165" fontId="26" fillId="0" borderId="30" xfId="1" applyFont="1" applyBorder="1" applyAlignment="1" applyProtection="1">
      <alignment horizontal="center" vertical="center"/>
    </xf>
    <xf numFmtId="0" fontId="26" fillId="0" borderId="22" xfId="0" applyFont="1" applyBorder="1" applyAlignment="1">
      <alignment horizontal="center"/>
    </xf>
    <xf numFmtId="0" fontId="26" fillId="0" borderId="17" xfId="0" applyFont="1" applyBorder="1" applyAlignment="1">
      <alignment horizontal="center"/>
    </xf>
    <xf numFmtId="0" fontId="26" fillId="0" borderId="23" xfId="0" applyFont="1" applyBorder="1" applyAlignment="1">
      <alignment horizontal="center"/>
    </xf>
    <xf numFmtId="0" fontId="37" fillId="16" borderId="22" xfId="0" applyFont="1" applyFill="1" applyBorder="1" applyAlignment="1" applyProtection="1">
      <alignment horizontal="center" vertical="center"/>
      <protection locked="0"/>
    </xf>
    <xf numFmtId="0" fontId="37" fillId="16" borderId="17" xfId="0" applyFont="1" applyFill="1" applyBorder="1" applyAlignment="1" applyProtection="1">
      <alignment horizontal="center" vertical="center"/>
      <protection locked="0"/>
    </xf>
    <xf numFmtId="0" fontId="37" fillId="16" borderId="23" xfId="0" applyFont="1" applyFill="1" applyBorder="1" applyAlignment="1" applyProtection="1">
      <alignment horizontal="center" vertical="center"/>
      <protection locked="0"/>
    </xf>
    <xf numFmtId="0" fontId="34" fillId="17" borderId="22" xfId="0" applyFont="1" applyFill="1" applyBorder="1" applyAlignment="1" applyProtection="1">
      <alignment horizontal="center" vertical="center" wrapText="1"/>
      <protection locked="0"/>
    </xf>
    <xf numFmtId="0" fontId="34" fillId="17" borderId="17" xfId="0" applyFont="1" applyFill="1" applyBorder="1" applyAlignment="1" applyProtection="1">
      <alignment horizontal="center" vertical="center" wrapText="1"/>
      <protection locked="0"/>
    </xf>
    <xf numFmtId="0" fontId="34" fillId="17" borderId="23" xfId="0" applyFont="1" applyFill="1" applyBorder="1" applyAlignment="1" applyProtection="1">
      <alignment horizontal="center" vertical="center" wrapText="1"/>
      <protection locked="0"/>
    </xf>
    <xf numFmtId="0" fontId="26" fillId="0" borderId="16" xfId="0" applyFont="1" applyBorder="1" applyAlignment="1">
      <alignment horizontal="center" vertical="center"/>
    </xf>
    <xf numFmtId="0" fontId="37" fillId="16" borderId="22" xfId="0" applyFont="1" applyFill="1" applyBorder="1" applyAlignment="1" applyProtection="1">
      <alignment horizontal="center" vertical="center" wrapText="1"/>
      <protection locked="0"/>
    </xf>
    <xf numFmtId="0" fontId="37" fillId="16" borderId="23" xfId="0" applyFont="1" applyFill="1" applyBorder="1" applyAlignment="1" applyProtection="1">
      <alignment horizontal="center" vertical="center" wrapText="1"/>
      <protection locked="0"/>
    </xf>
    <xf numFmtId="0" fontId="26" fillId="0" borderId="16" xfId="0" applyFont="1" applyBorder="1" applyAlignment="1">
      <alignment horizontal="right" vertical="center"/>
    </xf>
    <xf numFmtId="0" fontId="32" fillId="0" borderId="4" xfId="0" applyFont="1" applyBorder="1" applyAlignment="1">
      <alignment horizontal="center"/>
    </xf>
    <xf numFmtId="0" fontId="32" fillId="0" borderId="5" xfId="0" applyFont="1" applyBorder="1" applyAlignment="1">
      <alignment horizontal="center"/>
    </xf>
    <xf numFmtId="0" fontId="32" fillId="0" borderId="6" xfId="0" applyFont="1" applyBorder="1" applyAlignment="1">
      <alignment horizontal="center"/>
    </xf>
    <xf numFmtId="0" fontId="31" fillId="0" borderId="7" xfId="0" applyFont="1" applyBorder="1" applyAlignment="1">
      <alignment horizontal="center"/>
    </xf>
    <xf numFmtId="0" fontId="31" fillId="0" borderId="0" xfId="0" applyFont="1" applyBorder="1" applyAlignment="1">
      <alignment horizontal="center"/>
    </xf>
    <xf numFmtId="0" fontId="31" fillId="0" borderId="2" xfId="0" applyFont="1" applyBorder="1" applyAlignment="1">
      <alignment horizontal="center"/>
    </xf>
    <xf numFmtId="0" fontId="4" fillId="0" borderId="0" xfId="0" applyFont="1" applyBorder="1" applyAlignment="1">
      <alignment horizontal="center" vertical="center"/>
    </xf>
    <xf numFmtId="0" fontId="2" fillId="8" borderId="16" xfId="4" applyBorder="1" applyAlignment="1">
      <alignment horizontal="center" vertical="center" wrapText="1"/>
    </xf>
    <xf numFmtId="0" fontId="26" fillId="0" borderId="15" xfId="0" applyFont="1" applyBorder="1" applyAlignment="1">
      <alignment horizontal="left" vertical="center"/>
    </xf>
    <xf numFmtId="0" fontId="26" fillId="0" borderId="16" xfId="0" applyFont="1" applyBorder="1" applyAlignment="1">
      <alignment horizontal="left" vertical="center"/>
    </xf>
    <xf numFmtId="44" fontId="44" fillId="0" borderId="16" xfId="7" applyNumberFormat="1" applyFont="1" applyFill="1" applyBorder="1" applyAlignment="1" applyProtection="1">
      <alignment horizontal="center" vertical="center"/>
    </xf>
    <xf numFmtId="0" fontId="37" fillId="16" borderId="16" xfId="0" applyFont="1" applyFill="1" applyBorder="1" applyAlignment="1" applyProtection="1">
      <alignment horizontal="center" vertical="center"/>
      <protection locked="0"/>
    </xf>
    <xf numFmtId="165" fontId="0" fillId="0" borderId="21" xfId="1" applyFont="1" applyBorder="1" applyAlignment="1" applyProtection="1">
      <alignment horizontal="center"/>
    </xf>
    <xf numFmtId="165" fontId="0" fillId="0" borderId="0" xfId="1" applyFont="1" applyBorder="1" applyAlignment="1" applyProtection="1">
      <alignment horizontal="center"/>
    </xf>
    <xf numFmtId="165" fontId="0" fillId="0" borderId="19" xfId="1" applyFont="1" applyBorder="1" applyAlignment="1" applyProtection="1">
      <alignment horizontal="center"/>
    </xf>
    <xf numFmtId="0" fontId="29" fillId="0" borderId="0" xfId="0" applyFont="1" applyBorder="1" applyAlignment="1">
      <alignment horizontal="center"/>
    </xf>
    <xf numFmtId="0" fontId="5" fillId="0" borderId="31" xfId="0" applyFont="1" applyBorder="1" applyAlignment="1" applyProtection="1">
      <alignment horizontal="left"/>
      <protection locked="0"/>
    </xf>
    <xf numFmtId="0" fontId="5" fillId="0" borderId="3" xfId="0" applyFont="1" applyBorder="1" applyAlignment="1" applyProtection="1">
      <alignment horizontal="left"/>
      <protection locked="0"/>
    </xf>
    <xf numFmtId="0" fontId="5" fillId="0" borderId="34" xfId="0" applyFont="1" applyBorder="1" applyAlignment="1" applyProtection="1">
      <alignment horizontal="left"/>
      <protection locked="0"/>
    </xf>
    <xf numFmtId="0" fontId="5" fillId="0" borderId="35" xfId="0" applyFont="1" applyBorder="1" applyAlignment="1" applyProtection="1">
      <alignment horizontal="left"/>
      <protection locked="0"/>
    </xf>
    <xf numFmtId="0" fontId="5" fillId="0" borderId="36" xfId="0" applyFont="1" applyBorder="1" applyAlignment="1" applyProtection="1">
      <alignment horizontal="left"/>
      <protection locked="0"/>
    </xf>
    <xf numFmtId="0" fontId="26" fillId="0" borderId="16" xfId="0" applyFont="1" applyBorder="1" applyAlignment="1">
      <alignment horizontal="center"/>
    </xf>
    <xf numFmtId="0" fontId="3" fillId="0" borderId="0" xfId="0" applyFont="1" applyBorder="1" applyAlignment="1">
      <alignment horizontal="center"/>
    </xf>
    <xf numFmtId="0" fontId="12" fillId="11" borderId="4" xfId="0" applyFont="1" applyFill="1" applyBorder="1" applyAlignment="1">
      <alignment horizontal="center"/>
    </xf>
    <xf numFmtId="0" fontId="12" fillId="11" borderId="5" xfId="0" applyFont="1" applyFill="1" applyBorder="1" applyAlignment="1">
      <alignment horizontal="center"/>
    </xf>
    <xf numFmtId="0" fontId="12" fillId="11" borderId="6" xfId="0" applyFont="1" applyFill="1" applyBorder="1" applyAlignment="1">
      <alignment horizontal="center"/>
    </xf>
    <xf numFmtId="0" fontId="5" fillId="0" borderId="16" xfId="0" applyFont="1" applyBorder="1" applyAlignment="1">
      <alignment horizontal="left" vertical="center"/>
    </xf>
    <xf numFmtId="0" fontId="0" fillId="0" borderId="47" xfId="0" applyFill="1" applyBorder="1" applyAlignment="1" applyProtection="1">
      <alignment horizontal="center" vertical="center" wrapText="1"/>
    </xf>
    <xf numFmtId="0" fontId="0" fillId="0" borderId="48" xfId="0" applyFill="1" applyBorder="1" applyAlignment="1" applyProtection="1">
      <alignment horizontal="center" vertical="center" wrapText="1"/>
    </xf>
    <xf numFmtId="0" fontId="0" fillId="0" borderId="16" xfId="0" applyFont="1" applyBorder="1" applyAlignment="1">
      <alignment horizontal="center"/>
    </xf>
    <xf numFmtId="0" fontId="12" fillId="0" borderId="7" xfId="0" applyFont="1" applyBorder="1" applyAlignment="1">
      <alignment horizontal="center"/>
    </xf>
    <xf numFmtId="0" fontId="12" fillId="0" borderId="0" xfId="0" applyFont="1" applyBorder="1" applyAlignment="1">
      <alignment horizontal="center"/>
    </xf>
    <xf numFmtId="0" fontId="12" fillId="0" borderId="2" xfId="0" applyFont="1" applyBorder="1" applyAlignment="1">
      <alignment horizontal="center"/>
    </xf>
    <xf numFmtId="0" fontId="18" fillId="9" borderId="16" xfId="0" applyFont="1" applyFill="1" applyBorder="1" applyAlignment="1" applyProtection="1">
      <alignment horizontal="center" vertical="center" wrapText="1"/>
    </xf>
    <xf numFmtId="0" fontId="18" fillId="9" borderId="14" xfId="0" applyFont="1" applyFill="1" applyBorder="1" applyAlignment="1" applyProtection="1">
      <alignment horizontal="center" vertical="center" wrapText="1"/>
    </xf>
    <xf numFmtId="0" fontId="5" fillId="9" borderId="0" xfId="0" applyFont="1" applyFill="1" applyBorder="1" applyAlignment="1">
      <alignment horizontal="center"/>
    </xf>
    <xf numFmtId="0" fontId="5" fillId="9" borderId="2" xfId="0" applyFont="1" applyFill="1" applyBorder="1" applyAlignment="1">
      <alignment horizontal="center"/>
    </xf>
    <xf numFmtId="0" fontId="41" fillId="2" borderId="16" xfId="6" applyFill="1" applyBorder="1" applyAlignment="1" applyProtection="1">
      <alignment horizontal="center"/>
      <protection locked="0"/>
    </xf>
    <xf numFmtId="0" fontId="34" fillId="2" borderId="16" xfId="0" applyFont="1" applyFill="1" applyBorder="1" applyAlignment="1" applyProtection="1">
      <alignment horizontal="center"/>
      <protection locked="0"/>
    </xf>
    <xf numFmtId="0" fontId="28" fillId="0" borderId="0" xfId="0" applyFont="1" applyBorder="1" applyAlignment="1">
      <alignment horizontal="left"/>
    </xf>
    <xf numFmtId="0" fontId="37" fillId="0" borderId="16" xfId="0" applyFont="1" applyFill="1" applyBorder="1" applyAlignment="1">
      <alignment horizontal="center" vertical="center" wrapText="1"/>
    </xf>
    <xf numFmtId="0" fontId="0" fillId="0" borderId="16" xfId="0" applyFont="1" applyFill="1" applyBorder="1" applyAlignment="1">
      <alignment horizontal="center" vertical="center"/>
    </xf>
    <xf numFmtId="0" fontId="34" fillId="0" borderId="16" xfId="0" applyFont="1" applyFill="1" applyBorder="1" applyAlignment="1">
      <alignment horizontal="center"/>
    </xf>
    <xf numFmtId="0" fontId="5" fillId="0" borderId="16" xfId="0" applyFont="1" applyBorder="1" applyAlignment="1" applyProtection="1">
      <alignment horizontal="left"/>
      <protection locked="0"/>
    </xf>
    <xf numFmtId="0" fontId="26" fillId="0" borderId="16" xfId="0" applyFont="1" applyFill="1" applyBorder="1" applyAlignment="1">
      <alignment horizontal="center" vertical="center"/>
    </xf>
    <xf numFmtId="0" fontId="12" fillId="0" borderId="7" xfId="0" applyFont="1" applyFill="1" applyBorder="1" applyAlignment="1">
      <alignment horizontal="center"/>
    </xf>
    <xf numFmtId="0" fontId="12" fillId="0" borderId="0" xfId="0" applyFont="1" applyFill="1" applyBorder="1" applyAlignment="1">
      <alignment horizontal="center"/>
    </xf>
    <xf numFmtId="0" fontId="12" fillId="0" borderId="2" xfId="0" applyFont="1" applyFill="1" applyBorder="1" applyAlignment="1">
      <alignment horizontal="center"/>
    </xf>
    <xf numFmtId="0" fontId="34" fillId="0" borderId="49" xfId="0" applyFont="1" applyFill="1" applyBorder="1" applyAlignment="1" applyProtection="1">
      <alignment horizontal="center" vertical="center" wrapText="1"/>
    </xf>
    <xf numFmtId="0" fontId="34" fillId="0" borderId="16" xfId="0" applyFont="1" applyFill="1" applyBorder="1" applyAlignment="1" applyProtection="1">
      <alignment horizontal="center" vertical="center" wrapText="1"/>
    </xf>
    <xf numFmtId="0" fontId="5" fillId="0" borderId="16" xfId="0" applyFont="1" applyFill="1" applyBorder="1" applyAlignment="1">
      <alignment horizontal="left" vertical="center"/>
    </xf>
    <xf numFmtId="0" fontId="26" fillId="0" borderId="16" xfId="0" applyFont="1" applyFill="1" applyBorder="1" applyAlignment="1">
      <alignment horizontal="left" vertical="center"/>
    </xf>
    <xf numFmtId="0" fontId="5" fillId="0" borderId="17" xfId="0" applyFont="1" applyBorder="1" applyAlignment="1" applyProtection="1">
      <alignment horizontal="left"/>
      <protection locked="0"/>
    </xf>
    <xf numFmtId="0" fontId="5" fillId="0" borderId="23" xfId="0" applyFont="1" applyBorder="1" applyAlignment="1" applyProtection="1">
      <alignment horizontal="left"/>
      <protection locked="0"/>
    </xf>
    <xf numFmtId="0" fontId="40" fillId="0" borderId="0" xfId="5" applyFont="1" applyAlignment="1">
      <alignment horizontal="center"/>
    </xf>
    <xf numFmtId="0" fontId="37" fillId="0" borderId="0" xfId="5" applyBorder="1" applyAlignment="1">
      <alignment horizontal="center"/>
    </xf>
    <xf numFmtId="0" fontId="51" fillId="0" borderId="0" xfId="0" applyFont="1" applyBorder="1" applyAlignment="1">
      <alignment horizontal="center"/>
    </xf>
    <xf numFmtId="0" fontId="34" fillId="0" borderId="22" xfId="0" applyFont="1" applyFill="1" applyBorder="1" applyAlignment="1" applyProtection="1">
      <alignment horizontal="center"/>
      <protection locked="0"/>
    </xf>
    <xf numFmtId="0" fontId="34" fillId="0" borderId="23" xfId="0" applyFont="1" applyFill="1" applyBorder="1" applyAlignment="1" applyProtection="1">
      <alignment horizontal="center"/>
      <protection locked="0"/>
    </xf>
    <xf numFmtId="0" fontId="33" fillId="0" borderId="16" xfId="0" applyFont="1" applyFill="1" applyBorder="1" applyAlignment="1">
      <alignment horizontal="center"/>
    </xf>
    <xf numFmtId="0" fontId="34" fillId="0" borderId="16" xfId="0" applyFont="1" applyFill="1" applyBorder="1" applyAlignment="1" applyProtection="1">
      <alignment horizontal="center"/>
      <protection locked="0"/>
    </xf>
    <xf numFmtId="0" fontId="5" fillId="0" borderId="17" xfId="0" applyFont="1" applyFill="1" applyBorder="1" applyAlignment="1" applyProtection="1">
      <alignment horizontal="center" vertical="center" wrapText="1"/>
      <protection locked="0"/>
    </xf>
    <xf numFmtId="0" fontId="34" fillId="0" borderId="16" xfId="0" applyFont="1" applyBorder="1" applyAlignment="1">
      <alignment horizontal="center"/>
    </xf>
    <xf numFmtId="0" fontId="51" fillId="0" borderId="0" xfId="5" applyFont="1" applyBorder="1" applyAlignment="1">
      <alignment horizontal="center"/>
    </xf>
    <xf numFmtId="0" fontId="50" fillId="0" borderId="0" xfId="0" applyFont="1" applyBorder="1" applyAlignment="1">
      <alignment horizontal="center"/>
    </xf>
    <xf numFmtId="0" fontId="12" fillId="0" borderId="4" xfId="0" applyFont="1" applyBorder="1" applyAlignment="1">
      <alignment horizontal="center"/>
    </xf>
    <xf numFmtId="0" fontId="12" fillId="0" borderId="5" xfId="0" applyFont="1" applyBorder="1" applyAlignment="1">
      <alignment horizontal="center"/>
    </xf>
    <xf numFmtId="0" fontId="12" fillId="0" borderId="6" xfId="0" applyFont="1" applyBorder="1" applyAlignment="1">
      <alignment horizontal="center"/>
    </xf>
    <xf numFmtId="0" fontId="34" fillId="0" borderId="16" xfId="0" applyFont="1" applyFill="1" applyBorder="1" applyAlignment="1" applyProtection="1">
      <alignment horizontal="center" vertical="center" wrapText="1"/>
      <protection locked="0"/>
    </xf>
    <xf numFmtId="0" fontId="34" fillId="0" borderId="14" xfId="0" applyFont="1" applyFill="1" applyBorder="1" applyAlignment="1" applyProtection="1">
      <alignment horizontal="center" vertical="center" wrapText="1"/>
      <protection locked="0"/>
    </xf>
    <xf numFmtId="0" fontId="34" fillId="0" borderId="22" xfId="0" applyFont="1" applyBorder="1" applyAlignment="1">
      <alignment horizontal="center"/>
    </xf>
    <xf numFmtId="0" fontId="34" fillId="0" borderId="43" xfId="0" applyFont="1" applyBorder="1" applyAlignment="1">
      <alignment horizontal="center"/>
    </xf>
    <xf numFmtId="0" fontId="51" fillId="0" borderId="0" xfId="0" applyFont="1" applyBorder="1" applyAlignment="1">
      <alignment horizontal="left"/>
    </xf>
    <xf numFmtId="44" fontId="0" fillId="7" borderId="16" xfId="3" applyFont="1" applyFill="1" applyBorder="1" applyAlignment="1">
      <alignment horizontal="center" vertical="center"/>
    </xf>
    <xf numFmtId="44" fontId="0" fillId="13" borderId="16" xfId="3" applyFont="1" applyFill="1" applyBorder="1" applyAlignment="1">
      <alignment horizontal="center" vertical="center"/>
    </xf>
    <xf numFmtId="0" fontId="47" fillId="13" borderId="16" xfId="0" applyFont="1" applyFill="1" applyBorder="1" applyAlignment="1">
      <alignment horizontal="center" vertical="center"/>
    </xf>
    <xf numFmtId="44" fontId="42" fillId="0" borderId="16" xfId="0" applyNumberFormat="1" applyFont="1" applyBorder="1" applyAlignment="1">
      <alignment horizontal="center" vertical="center"/>
    </xf>
    <xf numFmtId="0" fontId="31" fillId="0" borderId="33" xfId="0" applyFont="1" applyBorder="1" applyAlignment="1">
      <alignment horizontal="center" wrapText="1"/>
    </xf>
    <xf numFmtId="0" fontId="31" fillId="0" borderId="0" xfId="0" applyFont="1" applyBorder="1" applyAlignment="1">
      <alignment horizontal="center" wrapText="1"/>
    </xf>
    <xf numFmtId="0" fontId="0" fillId="16" borderId="16" xfId="0" applyFill="1" applyBorder="1" applyAlignment="1" applyProtection="1">
      <alignment horizontal="center" vertical="center"/>
      <protection locked="0"/>
    </xf>
    <xf numFmtId="0" fontId="26" fillId="13" borderId="16" xfId="0" applyFont="1" applyFill="1" applyBorder="1" applyAlignment="1">
      <alignment horizontal="center" vertical="center"/>
    </xf>
    <xf numFmtId="0" fontId="26" fillId="13" borderId="22" xfId="0" applyFont="1" applyFill="1" applyBorder="1" applyAlignment="1">
      <alignment horizontal="center" vertical="center"/>
    </xf>
    <xf numFmtId="0" fontId="26" fillId="13" borderId="17" xfId="0" applyFont="1" applyFill="1" applyBorder="1" applyAlignment="1">
      <alignment horizontal="center" vertical="center"/>
    </xf>
    <xf numFmtId="0" fontId="26" fillId="13" borderId="23" xfId="0" applyFont="1" applyFill="1" applyBorder="1" applyAlignment="1">
      <alignment horizontal="center" vertical="center"/>
    </xf>
    <xf numFmtId="0" fontId="0" fillId="0" borderId="16" xfId="0" applyFont="1" applyBorder="1" applyAlignment="1" applyProtection="1">
      <alignment horizontal="left" vertical="top" wrapText="1"/>
      <protection locked="0"/>
    </xf>
    <xf numFmtId="0" fontId="12" fillId="0" borderId="8" xfId="0" applyFont="1" applyBorder="1" applyAlignment="1">
      <alignment horizontal="center"/>
    </xf>
    <xf numFmtId="0" fontId="5" fillId="3" borderId="2" xfId="0" applyFont="1" applyFill="1" applyBorder="1" applyAlignment="1">
      <alignment wrapText="1"/>
    </xf>
    <xf numFmtId="0" fontId="26" fillId="0" borderId="16" xfId="0" applyFont="1" applyBorder="1" applyAlignment="1">
      <alignment horizontal="center" vertical="center" wrapText="1"/>
    </xf>
    <xf numFmtId="0" fontId="5" fillId="0" borderId="13" xfId="0" applyFont="1" applyBorder="1" applyAlignment="1">
      <alignment horizontal="center"/>
    </xf>
    <xf numFmtId="44" fontId="42" fillId="0" borderId="16" xfId="0" applyNumberFormat="1" applyFont="1" applyFill="1" applyBorder="1" applyAlignment="1">
      <alignment horizontal="center" vertical="center"/>
    </xf>
    <xf numFmtId="0" fontId="42" fillId="0" borderId="16" xfId="0" applyFont="1" applyFill="1" applyBorder="1" applyAlignment="1">
      <alignment horizontal="center" vertical="center"/>
    </xf>
    <xf numFmtId="0" fontId="33" fillId="0" borderId="0" xfId="0" applyFont="1" applyFill="1" applyAlignment="1">
      <alignment horizontal="center" vertical="center"/>
    </xf>
    <xf numFmtId="0" fontId="31" fillId="0" borderId="7" xfId="0" applyFont="1" applyFill="1" applyBorder="1" applyAlignment="1">
      <alignment horizontal="right" vertical="center"/>
    </xf>
    <xf numFmtId="0" fontId="31" fillId="0" borderId="0" xfId="0" applyFont="1" applyFill="1" applyBorder="1" applyAlignment="1">
      <alignment horizontal="right" vertical="center"/>
    </xf>
    <xf numFmtId="0" fontId="12" fillId="0" borderId="22" xfId="0" applyFont="1" applyFill="1" applyBorder="1" applyAlignment="1">
      <alignment horizontal="center" vertical="center" wrapText="1"/>
    </xf>
    <xf numFmtId="0" fontId="12" fillId="0" borderId="17" xfId="0" applyFont="1" applyFill="1" applyBorder="1" applyAlignment="1">
      <alignment horizontal="center" vertical="center" wrapText="1"/>
    </xf>
    <xf numFmtId="0" fontId="12" fillId="0" borderId="23" xfId="0" applyFont="1" applyFill="1" applyBorder="1" applyAlignment="1">
      <alignment horizontal="center" vertical="center" wrapText="1"/>
    </xf>
    <xf numFmtId="0" fontId="15" fillId="0" borderId="13" xfId="0" applyFont="1" applyBorder="1" applyAlignment="1" applyProtection="1">
      <alignment horizontal="center"/>
      <protection locked="0"/>
    </xf>
    <xf numFmtId="0" fontId="0" fillId="0" borderId="16" xfId="0" applyFont="1" applyBorder="1" applyAlignment="1" applyProtection="1">
      <alignment horizontal="left"/>
      <protection locked="0"/>
    </xf>
    <xf numFmtId="0" fontId="15" fillId="0" borderId="16" xfId="0" applyFont="1" applyBorder="1" applyAlignment="1" applyProtection="1">
      <alignment horizontal="left"/>
      <protection locked="0"/>
    </xf>
    <xf numFmtId="0" fontId="0" fillId="0" borderId="16" xfId="0" applyFont="1" applyBorder="1" applyAlignment="1" applyProtection="1">
      <alignment horizontal="left" vertical="center" wrapText="1"/>
      <protection locked="0"/>
    </xf>
    <xf numFmtId="0" fontId="12" fillId="0" borderId="22" xfId="0" applyFont="1" applyBorder="1" applyAlignment="1" applyProtection="1">
      <alignment horizontal="left"/>
      <protection locked="0"/>
    </xf>
    <xf numFmtId="0" fontId="12" fillId="0" borderId="17" xfId="0" applyFont="1" applyBorder="1" applyAlignment="1" applyProtection="1">
      <alignment horizontal="left"/>
      <protection locked="0"/>
    </xf>
    <xf numFmtId="0" fontId="12" fillId="0" borderId="23" xfId="0" applyFont="1" applyBorder="1" applyAlignment="1" applyProtection="1">
      <alignment horizontal="left"/>
      <protection locked="0"/>
    </xf>
    <xf numFmtId="0" fontId="0" fillId="0" borderId="22" xfId="0" applyFont="1" applyBorder="1" applyAlignment="1" applyProtection="1">
      <alignment horizontal="left" vertical="top" wrapText="1"/>
      <protection locked="0"/>
    </xf>
    <xf numFmtId="0" fontId="0" fillId="0" borderId="17" xfId="0" applyFont="1" applyBorder="1" applyAlignment="1" applyProtection="1">
      <alignment horizontal="left" vertical="top" wrapText="1"/>
      <protection locked="0"/>
    </xf>
    <xf numFmtId="0" fontId="0" fillId="0" borderId="23" xfId="0" applyFont="1" applyBorder="1" applyAlignment="1" applyProtection="1">
      <alignment horizontal="left" vertical="top" wrapText="1"/>
      <protection locked="0"/>
    </xf>
    <xf numFmtId="0" fontId="19" fillId="0" borderId="0" xfId="0" applyFont="1" applyBorder="1" applyAlignment="1">
      <alignment horizontal="center"/>
    </xf>
    <xf numFmtId="0" fontId="5" fillId="0" borderId="0" xfId="0" applyFont="1" applyBorder="1" applyAlignment="1">
      <alignment horizontal="center"/>
    </xf>
    <xf numFmtId="0" fontId="20" fillId="3" borderId="16" xfId="0" applyFont="1" applyFill="1" applyBorder="1" applyAlignment="1" applyProtection="1">
      <alignment horizontal="left"/>
      <protection locked="0"/>
    </xf>
    <xf numFmtId="168" fontId="0" fillId="3" borderId="0" xfId="0" applyNumberFormat="1" applyFill="1" applyBorder="1" applyAlignment="1" applyProtection="1">
      <alignment horizontal="center"/>
      <protection locked="0"/>
    </xf>
    <xf numFmtId="0" fontId="0" fillId="0" borderId="0" xfId="0" applyFont="1" applyBorder="1" applyAlignment="1">
      <alignment horizontal="center"/>
    </xf>
    <xf numFmtId="0" fontId="0" fillId="2" borderId="0" xfId="0" applyFill="1" applyBorder="1" applyAlignment="1" applyProtection="1">
      <alignment horizontal="left"/>
      <protection locked="0"/>
    </xf>
    <xf numFmtId="0" fontId="0" fillId="6" borderId="0" xfId="0" applyFill="1" applyBorder="1" applyAlignment="1" applyProtection="1">
      <alignment horizontal="left"/>
      <protection locked="0"/>
    </xf>
  </cellXfs>
  <cellStyles count="8">
    <cellStyle name="40% - Énfasis5" xfId="4" builtinId="47"/>
    <cellStyle name="60% - Énfasis6" xfId="7" builtinId="52"/>
    <cellStyle name="Hipervínculo" xfId="6" builtinId="8"/>
    <cellStyle name="Millares" xfId="1" builtinId="3"/>
    <cellStyle name="Moneda" xfId="3" builtinId="4"/>
    <cellStyle name="Moneda 2" xfId="2"/>
    <cellStyle name="Normal" xfId="0" builtinId="0"/>
    <cellStyle name="Normal 2" xfId="5"/>
  </cellStyles>
  <dxfs count="45">
    <dxf>
      <font>
        <color rgb="FF006100"/>
      </font>
      <fill>
        <patternFill>
          <bgColor rgb="FFC6EFCE"/>
        </patternFill>
      </fill>
    </dxf>
    <dxf>
      <font>
        <color rgb="FF9C0006"/>
      </font>
      <fill>
        <patternFill>
          <bgColor rgb="FFFFC7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5700"/>
      </font>
      <fill>
        <patternFill>
          <bgColor rgb="FFFFEB9C"/>
        </patternFill>
      </fill>
    </dxf>
    <dxf>
      <font>
        <color theme="0"/>
      </font>
    </dxf>
    <dxf>
      <font>
        <color theme="9" tint="0.79998168889431442"/>
      </font>
    </dxf>
    <dxf>
      <font>
        <color theme="0"/>
      </font>
    </dxf>
    <dxf>
      <font>
        <color theme="0"/>
      </font>
    </dxf>
    <dxf>
      <font>
        <color theme="9" tint="0.79998168889431442"/>
      </font>
    </dxf>
    <dxf>
      <font>
        <color theme="0"/>
      </font>
    </dxf>
    <dxf>
      <font>
        <color theme="0"/>
      </font>
    </dxf>
    <dxf>
      <font>
        <color theme="9" tint="0.79998168889431442"/>
      </font>
    </dxf>
    <dxf>
      <font>
        <color theme="0"/>
      </font>
    </dxf>
    <dxf>
      <font>
        <color theme="0"/>
      </font>
    </dxf>
    <dxf>
      <font>
        <color theme="9" tint="0.79998168889431442"/>
      </font>
    </dxf>
    <dxf>
      <font>
        <color theme="0"/>
      </font>
    </dxf>
    <dxf>
      <font>
        <color theme="0"/>
      </font>
    </dxf>
    <dxf>
      <font>
        <color theme="9" tint="0.79998168889431442"/>
      </font>
    </dxf>
    <dxf>
      <font>
        <color theme="0"/>
      </font>
    </dxf>
    <dxf>
      <font>
        <color theme="0"/>
      </font>
    </dxf>
    <dxf>
      <font>
        <color theme="0"/>
      </font>
    </dxf>
    <dxf>
      <font>
        <color theme="9" tint="0.79998168889431442"/>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ill>
        <patternFill>
          <bgColor rgb="FFFFFF00"/>
        </patternFill>
      </fill>
    </dxf>
    <dxf>
      <fill>
        <patternFill>
          <bgColor rgb="FFFF0000"/>
        </patternFill>
      </fill>
    </dxf>
  </dxfs>
  <tableStyles count="0" defaultTableStyle="TableStyleMedium2" defaultPivotStyle="PivotStyleLight16"/>
  <colors>
    <indexedColors>
      <rgbColor rgb="FF000000"/>
      <rgbColor rgb="FFFFFFFF"/>
      <rgbColor rgb="FFFF0000"/>
      <rgbColor rgb="FF00FF00"/>
      <rgbColor rgb="FF0000FF"/>
      <rgbColor rgb="FFCCFF00"/>
      <rgbColor rgb="FFFF00FF"/>
      <rgbColor rgb="FF00FFFF"/>
      <rgbColor rgb="FF800000"/>
      <rgbColor rgb="FF008000"/>
      <rgbColor rgb="FF000080"/>
      <rgbColor rgb="FF808000"/>
      <rgbColor rgb="FF800080"/>
      <rgbColor rgb="FF008080"/>
      <rgbColor rgb="FFC0C0C0"/>
      <rgbColor rgb="FF808080"/>
      <rgbColor rgb="FF9999FF"/>
      <rgbColor rgb="FF993366"/>
      <rgbColor rgb="FFFFFFCC"/>
      <rgbColor rgb="FFCCFFFF"/>
      <rgbColor rgb="FF660066"/>
      <rgbColor rgb="FFFF8080"/>
      <rgbColor rgb="FF0066CC"/>
      <rgbColor rgb="FFB7DEE8"/>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FF33"/>
      <rgbColor rgb="FFFFCC00"/>
      <rgbColor rgb="FFFF9900"/>
      <rgbColor rgb="FFFF6600"/>
      <rgbColor rgb="FF666699"/>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mruColors>
      <color rgb="FF9BE78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microsoft.com/office/2006/relationships/vbaProject" Target="vbaProject.bin"/><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14</xdr:col>
      <xdr:colOff>381000</xdr:colOff>
      <xdr:row>41</xdr:row>
      <xdr:rowOff>76200</xdr:rowOff>
    </xdr:to>
    <xdr:sp macro="" textlink="">
      <xdr:nvSpPr>
        <xdr:cNvPr id="1032" name="shapetype_202" hidden="1">
          <a:extLst>
            <a:ext uri="{FF2B5EF4-FFF2-40B4-BE49-F238E27FC236}">
              <a16:creationId xmlns:a16="http://schemas.microsoft.com/office/drawing/2014/main" id="{00000000-0008-0000-0000-000008040000}"/>
            </a:ext>
          </a:extLst>
        </xdr:cNvPr>
        <xdr:cNvSpPr txBox="1">
          <a:spLocks noSelect="1" noChangeArrowheads="1"/>
        </xdr:cNvSpPr>
      </xdr:nvSpPr>
      <xdr:spPr bwMode="auto">
        <a:xfrm>
          <a:off x="0" y="0"/>
          <a:ext cx="7620000" cy="7620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14</xdr:col>
      <xdr:colOff>381000</xdr:colOff>
      <xdr:row>41</xdr:row>
      <xdr:rowOff>76200</xdr:rowOff>
    </xdr:to>
    <xdr:sp macro="" textlink="">
      <xdr:nvSpPr>
        <xdr:cNvPr id="1030" name="shapetype_202" hidden="1">
          <a:extLst>
            <a:ext uri="{FF2B5EF4-FFF2-40B4-BE49-F238E27FC236}">
              <a16:creationId xmlns:a16="http://schemas.microsoft.com/office/drawing/2014/main" id="{00000000-0008-0000-0000-000006040000}"/>
            </a:ext>
          </a:extLst>
        </xdr:cNvPr>
        <xdr:cNvSpPr txBox="1">
          <a:spLocks noSelect="1" noChangeArrowheads="1"/>
        </xdr:cNvSpPr>
      </xdr:nvSpPr>
      <xdr:spPr bwMode="auto">
        <a:xfrm>
          <a:off x="0" y="0"/>
          <a:ext cx="7620000" cy="7620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14</xdr:col>
      <xdr:colOff>381000</xdr:colOff>
      <xdr:row>41</xdr:row>
      <xdr:rowOff>76200</xdr:rowOff>
    </xdr:to>
    <xdr:sp macro="" textlink="">
      <xdr:nvSpPr>
        <xdr:cNvPr id="1028" name="shapetype_202" hidden="1">
          <a:extLst>
            <a:ext uri="{FF2B5EF4-FFF2-40B4-BE49-F238E27FC236}">
              <a16:creationId xmlns:a16="http://schemas.microsoft.com/office/drawing/2014/main" id="{00000000-0008-0000-0000-000004040000}"/>
            </a:ext>
          </a:extLst>
        </xdr:cNvPr>
        <xdr:cNvSpPr txBox="1">
          <a:spLocks noSelect="1" noChangeArrowheads="1"/>
        </xdr:cNvSpPr>
      </xdr:nvSpPr>
      <xdr:spPr bwMode="auto">
        <a:xfrm>
          <a:off x="0" y="0"/>
          <a:ext cx="7620000" cy="7620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14</xdr:col>
      <xdr:colOff>381000</xdr:colOff>
      <xdr:row>41</xdr:row>
      <xdr:rowOff>76200</xdr:rowOff>
    </xdr:to>
    <xdr:sp macro="" textlink="">
      <xdr:nvSpPr>
        <xdr:cNvPr id="1026" name="shapetype_202" hidden="1">
          <a:extLst>
            <a:ext uri="{FF2B5EF4-FFF2-40B4-BE49-F238E27FC236}">
              <a16:creationId xmlns:a16="http://schemas.microsoft.com/office/drawing/2014/main" id="{00000000-0008-0000-0000-000002040000}"/>
            </a:ext>
          </a:extLst>
        </xdr:cNvPr>
        <xdr:cNvSpPr txBox="1">
          <a:spLocks noSelect="1" noChangeArrowheads="1"/>
        </xdr:cNvSpPr>
      </xdr:nvSpPr>
      <xdr:spPr bwMode="auto">
        <a:xfrm>
          <a:off x="0" y="0"/>
          <a:ext cx="7620000" cy="7620000"/>
        </a:xfrm>
        <a:prstGeom prst="rect">
          <a:avLst/>
        </a:prstGeom>
        <a:solidFill>
          <a:srgbClr val="FFFFFF"/>
        </a:solidFill>
        <a:ln w="9525">
          <a:solidFill>
            <a:srgbClr val="000000"/>
          </a:solidFill>
          <a:miter lim="800000"/>
          <a:headEnd/>
          <a:tailEnd/>
        </a:ln>
      </xdr:spPr>
    </xdr:sp>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8</xdr:col>
          <xdr:colOff>695325</xdr:colOff>
          <xdr:row>6</xdr:row>
          <xdr:rowOff>76200</xdr:rowOff>
        </xdr:from>
        <xdr:to>
          <xdr:col>8</xdr:col>
          <xdr:colOff>2209800</xdr:colOff>
          <xdr:row>9</xdr:row>
          <xdr:rowOff>133350</xdr:rowOff>
        </xdr:to>
        <xdr:sp macro="" textlink="">
          <xdr:nvSpPr>
            <xdr:cNvPr id="5121" name="Button 1" descr="Insertar" hidden="1">
              <a:extLst>
                <a:ext uri="{63B3BB69-23CF-44E3-9099-C40C66FF867C}">
                  <a14:compatExt spid="_x0000_s5121"/>
                </a:ext>
                <a:ext uri="{FF2B5EF4-FFF2-40B4-BE49-F238E27FC236}">
                  <a16:creationId xmlns:a16="http://schemas.microsoft.com/office/drawing/2014/main" id="{00000000-0008-0000-0100-00000114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s-GT" sz="1200" b="1" i="0" u="none" strike="noStrike" baseline="0">
                  <a:solidFill>
                    <a:srgbClr val="000000"/>
                  </a:solidFill>
                  <a:latin typeface="Arial"/>
                  <a:cs typeface="Arial"/>
                </a:rPr>
                <a:t>Insertar</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9</xdr:col>
          <xdr:colOff>76200</xdr:colOff>
          <xdr:row>7</xdr:row>
          <xdr:rowOff>47625</xdr:rowOff>
        </xdr:from>
        <xdr:to>
          <xdr:col>9</xdr:col>
          <xdr:colOff>1600200</xdr:colOff>
          <xdr:row>10</xdr:row>
          <xdr:rowOff>85725</xdr:rowOff>
        </xdr:to>
        <xdr:sp macro="" textlink="">
          <xdr:nvSpPr>
            <xdr:cNvPr id="6145" name="Button 1" descr="Insertar" hidden="1">
              <a:extLst>
                <a:ext uri="{63B3BB69-23CF-44E3-9099-C40C66FF867C}">
                  <a14:compatExt spid="_x0000_s6145"/>
                </a:ext>
                <a:ext uri="{FF2B5EF4-FFF2-40B4-BE49-F238E27FC236}">
                  <a16:creationId xmlns:a16="http://schemas.microsoft.com/office/drawing/2014/main" id="{00000000-0008-0000-0200-00000118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s-GT" sz="1400" b="1" i="0" u="none" strike="noStrike" baseline="0">
                  <a:solidFill>
                    <a:srgbClr val="000000"/>
                  </a:solidFill>
                  <a:latin typeface="Arial"/>
                  <a:cs typeface="Arial"/>
                </a:rPr>
                <a:t>Insertar</a:t>
              </a:r>
            </a:p>
          </xdr:txBody>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9</xdr:col>
          <xdr:colOff>85725</xdr:colOff>
          <xdr:row>7</xdr:row>
          <xdr:rowOff>9525</xdr:rowOff>
        </xdr:from>
        <xdr:to>
          <xdr:col>10</xdr:col>
          <xdr:colOff>0</xdr:colOff>
          <xdr:row>10</xdr:row>
          <xdr:rowOff>0</xdr:rowOff>
        </xdr:to>
        <xdr:sp macro="" textlink="">
          <xdr:nvSpPr>
            <xdr:cNvPr id="7174" name="Button 6" descr="Insertar" hidden="1">
              <a:extLst>
                <a:ext uri="{63B3BB69-23CF-44E3-9099-C40C66FF867C}">
                  <a14:compatExt spid="_x0000_s7174"/>
                </a:ext>
                <a:ext uri="{FF2B5EF4-FFF2-40B4-BE49-F238E27FC236}">
                  <a16:creationId xmlns:a16="http://schemas.microsoft.com/office/drawing/2014/main" id="{00000000-0008-0000-0300-0000061C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s-GT" sz="1200" b="1" i="0" u="none" strike="noStrike" baseline="0">
                  <a:solidFill>
                    <a:srgbClr val="000000"/>
                  </a:solidFill>
                  <a:latin typeface="Arial"/>
                  <a:cs typeface="Arial"/>
                </a:rPr>
                <a:t>Insertar</a:t>
              </a:r>
            </a:p>
          </xdr:txBody>
        </xdr:sp>
        <xdr:clientData fPrintsWithSheet="0"/>
      </xdr:twoCellAnchor>
    </mc:Choice>
    <mc:Fallback/>
  </mc:AlternateContent>
</xdr:wsDr>
</file>

<file path=xl/drawings/drawing5.xml><?xml version="1.0" encoding="utf-8"?>
<xdr:wsDr xmlns:xdr="http://schemas.openxmlformats.org/drawingml/2006/spreadsheetDrawing" xmlns:a="http://schemas.openxmlformats.org/drawingml/2006/main">
  <xdr:twoCellAnchor>
    <xdr:from>
      <xdr:col>0</xdr:col>
      <xdr:colOff>0</xdr:colOff>
      <xdr:row>0</xdr:row>
      <xdr:rowOff>0</xdr:rowOff>
    </xdr:from>
    <xdr:to>
      <xdr:col>13</xdr:col>
      <xdr:colOff>388620</xdr:colOff>
      <xdr:row>45</xdr:row>
      <xdr:rowOff>15240</xdr:rowOff>
    </xdr:to>
    <xdr:sp macro="" textlink="">
      <xdr:nvSpPr>
        <xdr:cNvPr id="2060" name="shapetype_202" hidden="1">
          <a:extLst>
            <a:ext uri="{FF2B5EF4-FFF2-40B4-BE49-F238E27FC236}">
              <a16:creationId xmlns:a16="http://schemas.microsoft.com/office/drawing/2014/main" id="{00000000-0008-0000-0700-00000C080000}"/>
            </a:ext>
          </a:extLst>
        </xdr:cNvPr>
        <xdr:cNvSpPr txBox="1">
          <a:spLocks noSelect="1" noChangeArrowheads="1"/>
        </xdr:cNvSpPr>
      </xdr:nvSpPr>
      <xdr:spPr bwMode="auto">
        <a:xfrm>
          <a:off x="0" y="0"/>
          <a:ext cx="7620000" cy="7620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13</xdr:col>
      <xdr:colOff>388620</xdr:colOff>
      <xdr:row>45</xdr:row>
      <xdr:rowOff>15240</xdr:rowOff>
    </xdr:to>
    <xdr:sp macro="" textlink="">
      <xdr:nvSpPr>
        <xdr:cNvPr id="2058" name="shapetype_202" hidden="1">
          <a:extLst>
            <a:ext uri="{FF2B5EF4-FFF2-40B4-BE49-F238E27FC236}">
              <a16:creationId xmlns:a16="http://schemas.microsoft.com/office/drawing/2014/main" id="{00000000-0008-0000-0700-00000A080000}"/>
            </a:ext>
          </a:extLst>
        </xdr:cNvPr>
        <xdr:cNvSpPr txBox="1">
          <a:spLocks noSelect="1" noChangeArrowheads="1"/>
        </xdr:cNvSpPr>
      </xdr:nvSpPr>
      <xdr:spPr bwMode="auto">
        <a:xfrm>
          <a:off x="0" y="0"/>
          <a:ext cx="7620000" cy="7620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13</xdr:col>
      <xdr:colOff>388620</xdr:colOff>
      <xdr:row>45</xdr:row>
      <xdr:rowOff>15240</xdr:rowOff>
    </xdr:to>
    <xdr:sp macro="" textlink="">
      <xdr:nvSpPr>
        <xdr:cNvPr id="2056" name="shapetype_202" hidden="1">
          <a:extLst>
            <a:ext uri="{FF2B5EF4-FFF2-40B4-BE49-F238E27FC236}">
              <a16:creationId xmlns:a16="http://schemas.microsoft.com/office/drawing/2014/main" id="{00000000-0008-0000-0700-000008080000}"/>
            </a:ext>
          </a:extLst>
        </xdr:cNvPr>
        <xdr:cNvSpPr txBox="1">
          <a:spLocks noSelect="1" noChangeArrowheads="1"/>
        </xdr:cNvSpPr>
      </xdr:nvSpPr>
      <xdr:spPr bwMode="auto">
        <a:xfrm>
          <a:off x="0" y="0"/>
          <a:ext cx="7620000" cy="7620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13</xdr:col>
      <xdr:colOff>388620</xdr:colOff>
      <xdr:row>45</xdr:row>
      <xdr:rowOff>15240</xdr:rowOff>
    </xdr:to>
    <xdr:sp macro="" textlink="">
      <xdr:nvSpPr>
        <xdr:cNvPr id="2054" name="shapetype_202" hidden="1">
          <a:extLst>
            <a:ext uri="{FF2B5EF4-FFF2-40B4-BE49-F238E27FC236}">
              <a16:creationId xmlns:a16="http://schemas.microsoft.com/office/drawing/2014/main" id="{00000000-0008-0000-0700-000006080000}"/>
            </a:ext>
          </a:extLst>
        </xdr:cNvPr>
        <xdr:cNvSpPr txBox="1">
          <a:spLocks noSelect="1" noChangeArrowheads="1"/>
        </xdr:cNvSpPr>
      </xdr:nvSpPr>
      <xdr:spPr bwMode="auto">
        <a:xfrm>
          <a:off x="0" y="0"/>
          <a:ext cx="7620000" cy="7620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13</xdr:col>
      <xdr:colOff>388620</xdr:colOff>
      <xdr:row>45</xdr:row>
      <xdr:rowOff>15240</xdr:rowOff>
    </xdr:to>
    <xdr:sp macro="" textlink="">
      <xdr:nvSpPr>
        <xdr:cNvPr id="2052" name="shapetype_202" hidden="1">
          <a:extLst>
            <a:ext uri="{FF2B5EF4-FFF2-40B4-BE49-F238E27FC236}">
              <a16:creationId xmlns:a16="http://schemas.microsoft.com/office/drawing/2014/main" id="{00000000-0008-0000-0700-000004080000}"/>
            </a:ext>
          </a:extLst>
        </xdr:cNvPr>
        <xdr:cNvSpPr txBox="1">
          <a:spLocks noSelect="1" noChangeArrowheads="1"/>
        </xdr:cNvSpPr>
      </xdr:nvSpPr>
      <xdr:spPr bwMode="auto">
        <a:xfrm>
          <a:off x="0" y="0"/>
          <a:ext cx="7620000" cy="7620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13</xdr:col>
      <xdr:colOff>388620</xdr:colOff>
      <xdr:row>45</xdr:row>
      <xdr:rowOff>15240</xdr:rowOff>
    </xdr:to>
    <xdr:sp macro="" textlink="">
      <xdr:nvSpPr>
        <xdr:cNvPr id="2050" name="shapetype_202" hidden="1">
          <a:extLst>
            <a:ext uri="{FF2B5EF4-FFF2-40B4-BE49-F238E27FC236}">
              <a16:creationId xmlns:a16="http://schemas.microsoft.com/office/drawing/2014/main" id="{00000000-0008-0000-0700-000002080000}"/>
            </a:ext>
          </a:extLst>
        </xdr:cNvPr>
        <xdr:cNvSpPr txBox="1">
          <a:spLocks noSelect="1" noChangeArrowheads="1"/>
        </xdr:cNvSpPr>
      </xdr:nvSpPr>
      <xdr:spPr bwMode="auto">
        <a:xfrm>
          <a:off x="0" y="0"/>
          <a:ext cx="7620000" cy="7620000"/>
        </a:xfrm>
        <a:prstGeom prst="rect">
          <a:avLst/>
        </a:prstGeom>
        <a:solidFill>
          <a:srgbClr val="FFFFFF"/>
        </a:solidFill>
        <a:ln w="9525">
          <a:solidFill>
            <a:srgbClr val="000000"/>
          </a:solidFill>
          <a:miter lim="800000"/>
          <a:headEnd/>
          <a:tailEnd/>
        </a:ln>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2.xml"/><Relationship Id="rId1" Type="http://schemas.openxmlformats.org/officeDocument/2006/relationships/printerSettings" Target="../printerSettings/printerSettings3.bin"/><Relationship Id="rId4" Type="http://schemas.openxmlformats.org/officeDocument/2006/relationships/ctrlProp" Target="../ctrlProps/ctrlProp1.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3.xml"/><Relationship Id="rId1" Type="http://schemas.openxmlformats.org/officeDocument/2006/relationships/printerSettings" Target="../printerSettings/printerSettings4.bin"/><Relationship Id="rId4" Type="http://schemas.openxmlformats.org/officeDocument/2006/relationships/ctrlProp" Target="../ctrlProps/ctrlProp2.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4.xml"/><Relationship Id="rId1" Type="http://schemas.openxmlformats.org/officeDocument/2006/relationships/printerSettings" Target="../printerSettings/printerSettings5.bin"/><Relationship Id="rId4" Type="http://schemas.openxmlformats.org/officeDocument/2006/relationships/ctrlProp" Target="../ctrlProps/ctrlProp3.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hyperlink" Target="mailto:apoyoinformatica@digi.usac.edu.gt" TargetMode="External"/><Relationship Id="rId1" Type="http://schemas.openxmlformats.org/officeDocument/2006/relationships/hyperlink" Target="http://www.usac.edu.gt/solicitud" TargetMode="External"/></Relationships>
</file>

<file path=xl/worksheets/_rels/sheet9.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6.vml"/><Relationship Id="rId1"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K32"/>
  <sheetViews>
    <sheetView topLeftCell="A4" zoomScaleNormal="100" workbookViewId="0">
      <selection activeCell="B3" sqref="B3:D3"/>
    </sheetView>
  </sheetViews>
  <sheetFormatPr baseColWidth="10" defaultRowHeight="12.75" x14ac:dyDescent="0.2"/>
  <cols>
    <col min="1" max="1" width="20.7109375" customWidth="1"/>
    <col min="2" max="2" width="19.28515625" bestFit="1" customWidth="1"/>
    <col min="3" max="3" width="19.85546875" bestFit="1" customWidth="1"/>
    <col min="4" max="4" width="17.7109375" bestFit="1" customWidth="1"/>
    <col min="5" max="5" width="15.5703125" bestFit="1" customWidth="1"/>
    <col min="6" max="6" width="16.42578125" bestFit="1" customWidth="1"/>
    <col min="7" max="7" width="12.42578125" bestFit="1" customWidth="1"/>
    <col min="9" max="9" width="11.85546875" bestFit="1" customWidth="1"/>
  </cols>
  <sheetData>
    <row r="1" spans="1:11" ht="15.75" x14ac:dyDescent="0.25">
      <c r="A1" s="246" t="s">
        <v>469</v>
      </c>
      <c r="B1" t="s">
        <v>470</v>
      </c>
    </row>
    <row r="3" spans="1:11" ht="26.25" customHeight="1" x14ac:dyDescent="0.2">
      <c r="A3" s="242" t="s">
        <v>437</v>
      </c>
      <c r="B3" s="303">
        <v>210000</v>
      </c>
      <c r="C3" s="304"/>
      <c r="D3" s="305"/>
      <c r="F3" s="313" t="s">
        <v>438</v>
      </c>
      <c r="G3" s="314"/>
      <c r="H3" s="315"/>
    </row>
    <row r="4" spans="1:11" ht="26.25" customHeight="1" x14ac:dyDescent="0.2">
      <c r="A4" s="306"/>
      <c r="B4" s="307"/>
      <c r="C4" s="307"/>
      <c r="D4" s="308"/>
      <c r="F4" s="245" t="s">
        <v>466</v>
      </c>
      <c r="G4" s="312">
        <f>B3*0.3</f>
        <v>63000</v>
      </c>
      <c r="H4" s="312"/>
    </row>
    <row r="5" spans="1:11" ht="18" x14ac:dyDescent="0.25">
      <c r="A5" s="240" t="s">
        <v>439</v>
      </c>
      <c r="B5" s="241" t="s">
        <v>443</v>
      </c>
      <c r="C5" s="241" t="s">
        <v>444</v>
      </c>
      <c r="D5" s="241" t="s">
        <v>445</v>
      </c>
      <c r="F5" s="245" t="s">
        <v>468</v>
      </c>
      <c r="G5" s="312">
        <f>'Aporte unidad avaladora'!K2</f>
        <v>0</v>
      </c>
      <c r="H5" s="312"/>
      <c r="I5" s="243"/>
      <c r="J5" s="244"/>
      <c r="K5" s="8"/>
    </row>
    <row r="6" spans="1:11" ht="38.25" x14ac:dyDescent="0.2">
      <c r="A6" s="221" t="s">
        <v>440</v>
      </c>
      <c r="B6" s="170">
        <f>B3*0.4</f>
        <v>84000</v>
      </c>
      <c r="C6" s="170">
        <f>SUMIF('Recursos Humanos'!R17:R32,"=NO",'Recursos Humanos'!Y17:Y32)</f>
        <v>0</v>
      </c>
      <c r="D6" s="225">
        <f>B6-C6</f>
        <v>84000</v>
      </c>
      <c r="F6" s="245" t="s">
        <v>467</v>
      </c>
      <c r="G6" s="312">
        <f>G4-G5</f>
        <v>63000</v>
      </c>
      <c r="H6" s="312"/>
    </row>
    <row r="7" spans="1:11" ht="38.25" x14ac:dyDescent="0.2">
      <c r="A7" s="221" t="s">
        <v>441</v>
      </c>
      <c r="B7" s="170">
        <f>B3*0.4</f>
        <v>84000</v>
      </c>
      <c r="C7" s="170">
        <f>SUMIF('Recursos Humanos'!R17:R32,"=SI",'Recursos Humanos'!Y17:Y32)</f>
        <v>0</v>
      </c>
      <c r="D7" s="225">
        <f>B7-C7</f>
        <v>84000</v>
      </c>
      <c r="G7" s="121"/>
    </row>
    <row r="8" spans="1:11" s="171" customFormat="1" ht="38.25" x14ac:dyDescent="0.2">
      <c r="A8" s="224" t="s">
        <v>442</v>
      </c>
      <c r="B8" s="170">
        <f>B3*0.2</f>
        <v>42000</v>
      </c>
      <c r="C8" s="170">
        <f>SUM(Resumen!F26+Resumen!F53+Resumen!F102)</f>
        <v>0</v>
      </c>
      <c r="D8" s="225">
        <f>B8-C8</f>
        <v>42000</v>
      </c>
      <c r="E8" s="284">
        <f>B9-Resumen!G17</f>
        <v>210000</v>
      </c>
    </row>
    <row r="9" spans="1:11" x14ac:dyDescent="0.2">
      <c r="A9" s="239" t="s">
        <v>465</v>
      </c>
      <c r="B9" s="238">
        <f>SUM(B6:B8)</f>
        <v>210000</v>
      </c>
      <c r="C9" s="238">
        <f t="shared" ref="C9:D9" si="0">SUM(C6:C8)</f>
        <v>0</v>
      </c>
      <c r="D9" s="238">
        <f t="shared" si="0"/>
        <v>210000</v>
      </c>
    </row>
    <row r="10" spans="1:11" x14ac:dyDescent="0.2">
      <c r="E10" s="311"/>
      <c r="F10" s="311"/>
    </row>
    <row r="12" spans="1:11" ht="13.5" thickBot="1" x14ac:dyDescent="0.25"/>
    <row r="13" spans="1:11" ht="29.25" customHeight="1" thickBot="1" x14ac:dyDescent="0.25">
      <c r="A13" s="247" t="s">
        <v>446</v>
      </c>
      <c r="B13" s="309" t="s">
        <v>471</v>
      </c>
      <c r="C13" s="309"/>
      <c r="D13" s="309"/>
      <c r="E13" s="309"/>
      <c r="F13" s="309"/>
      <c r="G13" s="309"/>
      <c r="H13" s="309"/>
      <c r="I13" s="310"/>
    </row>
    <row r="14" spans="1:11" ht="12" customHeight="1" x14ac:dyDescent="0.2">
      <c r="A14" s="302"/>
      <c r="B14" s="302"/>
      <c r="C14" s="302"/>
      <c r="D14" s="302"/>
      <c r="E14" s="302"/>
      <c r="F14" s="302"/>
      <c r="G14" s="302"/>
      <c r="H14" s="302"/>
      <c r="I14" s="302"/>
    </row>
    <row r="15" spans="1:11" s="77" customFormat="1" ht="27.75" customHeight="1" x14ac:dyDescent="0.2">
      <c r="A15" s="226" t="s">
        <v>456</v>
      </c>
      <c r="B15" s="226" t="s">
        <v>452</v>
      </c>
      <c r="C15" s="226" t="s">
        <v>453</v>
      </c>
      <c r="D15" s="226" t="s">
        <v>447</v>
      </c>
      <c r="E15" s="226" t="s">
        <v>448</v>
      </c>
      <c r="F15" s="226" t="s">
        <v>455</v>
      </c>
      <c r="G15" s="226" t="s">
        <v>449</v>
      </c>
      <c r="H15" s="226" t="s">
        <v>450</v>
      </c>
      <c r="I15" s="226" t="s">
        <v>451</v>
      </c>
    </row>
    <row r="16" spans="1:11" ht="30" customHeight="1" x14ac:dyDescent="0.2">
      <c r="A16" s="248"/>
      <c r="B16" s="248"/>
      <c r="C16" s="248"/>
      <c r="D16" s="249"/>
      <c r="E16" s="249"/>
      <c r="F16" s="249"/>
      <c r="G16" s="248"/>
      <c r="H16" s="250"/>
      <c r="I16" s="250"/>
    </row>
    <row r="17" spans="1:9" ht="30" customHeight="1" x14ac:dyDescent="0.2">
      <c r="A17" s="248"/>
      <c r="B17" s="248"/>
      <c r="C17" s="248"/>
      <c r="D17" s="249"/>
      <c r="E17" s="249"/>
      <c r="F17" s="249"/>
      <c r="G17" s="248"/>
      <c r="H17" s="250"/>
      <c r="I17" s="250"/>
    </row>
    <row r="18" spans="1:9" ht="30" customHeight="1" x14ac:dyDescent="0.2">
      <c r="A18" s="248"/>
      <c r="B18" s="248"/>
      <c r="C18" s="248"/>
      <c r="D18" s="249"/>
      <c r="E18" s="249"/>
      <c r="F18" s="249"/>
      <c r="G18" s="248"/>
      <c r="H18" s="250"/>
      <c r="I18" s="250"/>
    </row>
    <row r="19" spans="1:9" ht="30" customHeight="1" x14ac:dyDescent="0.2">
      <c r="A19" s="248"/>
      <c r="B19" s="248"/>
      <c r="C19" s="248"/>
      <c r="D19" s="249"/>
      <c r="E19" s="249"/>
      <c r="F19" s="249"/>
      <c r="G19" s="248"/>
      <c r="H19" s="250"/>
      <c r="I19" s="250"/>
    </row>
    <row r="20" spans="1:9" ht="30" customHeight="1" x14ac:dyDescent="0.2">
      <c r="A20" s="248"/>
      <c r="B20" s="248"/>
      <c r="C20" s="248"/>
      <c r="D20" s="249"/>
      <c r="E20" s="249"/>
      <c r="F20" s="249"/>
      <c r="G20" s="248"/>
      <c r="H20" s="250"/>
      <c r="I20" s="250"/>
    </row>
    <row r="21" spans="1:9" ht="30" customHeight="1" x14ac:dyDescent="0.2">
      <c r="A21" s="248"/>
      <c r="B21" s="248"/>
      <c r="C21" s="248"/>
      <c r="D21" s="249"/>
      <c r="E21" s="249"/>
      <c r="F21" s="249"/>
      <c r="G21" s="248"/>
      <c r="H21" s="250"/>
      <c r="I21" s="250"/>
    </row>
    <row r="22" spans="1:9" ht="30" customHeight="1" x14ac:dyDescent="0.2">
      <c r="A22" s="248"/>
      <c r="B22" s="248"/>
      <c r="C22" s="248"/>
      <c r="D22" s="249"/>
      <c r="E22" s="249"/>
      <c r="F22" s="249"/>
      <c r="G22" s="248"/>
      <c r="H22" s="250"/>
      <c r="I22" s="250"/>
    </row>
    <row r="23" spans="1:9" ht="30" customHeight="1" x14ac:dyDescent="0.2">
      <c r="A23" s="248"/>
      <c r="B23" s="248"/>
      <c r="C23" s="248"/>
      <c r="D23" s="249"/>
      <c r="E23" s="249"/>
      <c r="F23" s="249"/>
      <c r="G23" s="248"/>
      <c r="H23" s="250"/>
      <c r="I23" s="250"/>
    </row>
    <row r="24" spans="1:9" ht="30" customHeight="1" x14ac:dyDescent="0.2">
      <c r="A24" s="248"/>
      <c r="B24" s="248"/>
      <c r="C24" s="248"/>
      <c r="D24" s="249"/>
      <c r="E24" s="249"/>
      <c r="F24" s="249"/>
      <c r="G24" s="248"/>
      <c r="H24" s="250"/>
      <c r="I24" s="250"/>
    </row>
    <row r="25" spans="1:9" ht="30" customHeight="1" x14ac:dyDescent="0.2">
      <c r="A25" s="248"/>
      <c r="B25" s="248"/>
      <c r="C25" s="248"/>
      <c r="D25" s="249"/>
      <c r="E25" s="249"/>
      <c r="F25" s="249"/>
      <c r="G25" s="248"/>
      <c r="H25" s="250"/>
      <c r="I25" s="250"/>
    </row>
    <row r="26" spans="1:9" ht="30" customHeight="1" x14ac:dyDescent="0.2">
      <c r="A26" s="248"/>
      <c r="B26" s="248"/>
      <c r="C26" s="248"/>
      <c r="D26" s="249"/>
      <c r="E26" s="249"/>
      <c r="F26" s="249"/>
      <c r="G26" s="248"/>
      <c r="H26" s="250"/>
      <c r="I26" s="250"/>
    </row>
    <row r="27" spans="1:9" x14ac:dyDescent="0.2">
      <c r="D27" s="171"/>
    </row>
    <row r="28" spans="1:9" x14ac:dyDescent="0.2">
      <c r="D28" s="171"/>
    </row>
    <row r="29" spans="1:9" x14ac:dyDescent="0.2">
      <c r="D29" s="171"/>
    </row>
    <row r="30" spans="1:9" x14ac:dyDescent="0.2">
      <c r="D30" s="171"/>
    </row>
    <row r="31" spans="1:9" x14ac:dyDescent="0.2">
      <c r="D31" s="171"/>
    </row>
    <row r="32" spans="1:9" x14ac:dyDescent="0.2">
      <c r="D32" s="171"/>
    </row>
  </sheetData>
  <sheetProtection algorithmName="SHA-512" hashValue="QydJAH7S1stJ7p5n08xyjoKOyERCiBYL+BHR5yiQcbSoswDjD1h4s+iYlPCo0R95YKQg1xOnure6E4k1KZB3jA==" saltValue="zkMGzBHHCB1UebMmrBXcFQ==" spinCount="100000" sheet="1" selectLockedCells="1"/>
  <mergeCells count="9">
    <mergeCell ref="A14:I14"/>
    <mergeCell ref="B3:D3"/>
    <mergeCell ref="A4:D4"/>
    <mergeCell ref="B13:I13"/>
    <mergeCell ref="E10:F10"/>
    <mergeCell ref="G4:H4"/>
    <mergeCell ref="F3:H3"/>
    <mergeCell ref="G5:H5"/>
    <mergeCell ref="G6:H6"/>
  </mergeCells>
  <conditionalFormatting sqref="D6:D8">
    <cfRule type="cellIs" dxfId="44" priority="1" operator="lessThanOrEqual">
      <formula>0</formula>
    </cfRule>
    <cfRule type="cellIs" dxfId="43" priority="2" operator="lessThan">
      <formula>1000</formula>
    </cfRule>
  </conditionalFormatting>
  <dataValidations count="2">
    <dataValidation type="list" allowBlank="1" showInputMessage="1" showErrorMessage="1" sqref="D16:D26">
      <formula1>"Coordinador de proyecto,Investigador,Auxiliar de investigación I, Auxiliar de investigación II"</formula1>
    </dataValidation>
    <dataValidation type="list" allowBlank="1" showInputMessage="1" showErrorMessage="1" sqref="F16:F26">
      <formula1>"SI,NO"</formula1>
    </dataValidation>
  </dataValidations>
  <pageMargins left="0.7" right="0.7" top="0.75" bottom="0.75" header="0.3" footer="0.3"/>
  <pageSetup paperSize="9" scale="58" orientation="portrait" horizontalDpi="0" verticalDpi="0"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categorias!$A$2:$A$15</xm:f>
          </x14:formula1>
          <xm:sqref>E16:E26</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AI49"/>
  <sheetViews>
    <sheetView showGridLines="0" topLeftCell="A19" zoomScaleNormal="100" workbookViewId="0">
      <selection activeCell="E7" sqref="E7:Q7"/>
    </sheetView>
  </sheetViews>
  <sheetFormatPr baseColWidth="10" defaultColWidth="8.85546875" defaultRowHeight="12.75" x14ac:dyDescent="0.2"/>
  <cols>
    <col min="1" max="1" width="7.140625"/>
    <col min="2" max="2" width="3.7109375" style="77"/>
    <col min="3" max="3" width="9.28515625" style="77"/>
    <col min="4" max="4" width="12.7109375" customWidth="1"/>
    <col min="5" max="5" width="6.7109375"/>
    <col min="6" max="6" width="10.42578125" customWidth="1"/>
    <col min="7" max="7" width="12.140625" customWidth="1"/>
    <col min="8" max="8" width="10.7109375"/>
    <col min="9" max="9" width="7.42578125"/>
    <col min="10" max="11" width="9.28515625"/>
    <col min="12" max="12" width="11.42578125" customWidth="1"/>
    <col min="13" max="13" width="18.42578125" customWidth="1"/>
    <col min="14" max="14" width="20" bestFit="1" customWidth="1"/>
    <col min="15" max="15" width="10.7109375"/>
    <col min="16" max="16" width="12.140625" bestFit="1" customWidth="1"/>
    <col min="17" max="17" width="21" bestFit="1" customWidth="1"/>
    <col min="18" max="18" width="0" hidden="1" customWidth="1"/>
    <col min="19" max="19" width="26.42578125" customWidth="1"/>
    <col min="20" max="20" width="12.7109375" style="228" bestFit="1" customWidth="1"/>
    <col min="21" max="22" width="11.140625" style="228" bestFit="1" customWidth="1"/>
    <col min="23" max="23" width="30.140625" style="228" customWidth="1"/>
    <col min="24" max="24" width="11.140625" style="228" bestFit="1" customWidth="1"/>
    <col min="25" max="26" width="12.140625" style="228" bestFit="1" customWidth="1"/>
    <col min="27" max="35" width="10.140625" style="1"/>
    <col min="36" max="1026" width="10.140625"/>
  </cols>
  <sheetData>
    <row r="1" spans="1:35" ht="13.5" thickBot="1" x14ac:dyDescent="0.25">
      <c r="A1" s="1"/>
      <c r="C1" s="72"/>
      <c r="D1" s="1"/>
      <c r="E1" s="1"/>
      <c r="F1" s="1"/>
      <c r="G1" s="1"/>
      <c r="H1" s="1"/>
      <c r="I1" s="1"/>
      <c r="J1" s="2"/>
      <c r="K1" s="1"/>
      <c r="L1" s="1"/>
      <c r="M1" s="1"/>
      <c r="N1" s="1"/>
      <c r="O1" s="1"/>
      <c r="P1" s="1"/>
      <c r="Q1" s="1"/>
      <c r="R1" s="1"/>
      <c r="S1" s="1"/>
    </row>
    <row r="2" spans="1:35" ht="20.25" x14ac:dyDescent="0.3">
      <c r="A2" s="335" t="s">
        <v>515</v>
      </c>
      <c r="B2" s="336"/>
      <c r="C2" s="336"/>
      <c r="D2" s="336"/>
      <c r="E2" s="336"/>
      <c r="F2" s="336"/>
      <c r="G2" s="336"/>
      <c r="H2" s="336"/>
      <c r="I2" s="336"/>
      <c r="J2" s="336"/>
      <c r="K2" s="336"/>
      <c r="L2" s="336"/>
      <c r="M2" s="336"/>
      <c r="N2" s="336"/>
      <c r="O2" s="336"/>
      <c r="P2" s="336"/>
      <c r="Q2" s="336"/>
      <c r="R2" s="336"/>
      <c r="S2" s="337"/>
      <c r="T2" s="228">
        <f t="shared" ref="T2:T7" si="0">E7</f>
        <v>0</v>
      </c>
    </row>
    <row r="3" spans="1:35" ht="15.75" x14ac:dyDescent="0.25">
      <c r="A3" s="338" t="s">
        <v>1</v>
      </c>
      <c r="B3" s="339"/>
      <c r="C3" s="339"/>
      <c r="D3" s="339"/>
      <c r="E3" s="339"/>
      <c r="F3" s="339"/>
      <c r="G3" s="339"/>
      <c r="H3" s="339"/>
      <c r="I3" s="339"/>
      <c r="J3" s="339"/>
      <c r="K3" s="339"/>
      <c r="L3" s="339"/>
      <c r="M3" s="339"/>
      <c r="N3" s="339"/>
      <c r="O3" s="339"/>
      <c r="P3" s="339"/>
      <c r="Q3" s="339"/>
      <c r="R3" s="339"/>
      <c r="S3" s="340"/>
      <c r="T3" s="228">
        <f t="shared" si="0"/>
        <v>0</v>
      </c>
    </row>
    <row r="4" spans="1:35" ht="15" x14ac:dyDescent="0.2">
      <c r="A4" s="92"/>
      <c r="B4" s="75"/>
      <c r="C4" s="75"/>
      <c r="D4" s="75"/>
      <c r="E4" s="75"/>
      <c r="F4" s="75"/>
      <c r="G4" s="75"/>
      <c r="H4" s="75"/>
      <c r="I4" s="75"/>
      <c r="J4" s="75"/>
      <c r="K4" s="75"/>
      <c r="L4" s="75"/>
      <c r="M4" s="75"/>
      <c r="N4" s="75"/>
      <c r="O4" s="75"/>
      <c r="P4" s="75"/>
      <c r="Q4" s="75"/>
      <c r="R4" s="75"/>
      <c r="S4" s="27"/>
      <c r="T4" s="228">
        <f t="shared" si="0"/>
        <v>0</v>
      </c>
    </row>
    <row r="5" spans="1:35" ht="15" x14ac:dyDescent="0.2">
      <c r="A5" s="92"/>
      <c r="B5" s="75"/>
      <c r="C5" s="75"/>
      <c r="D5" s="75"/>
      <c r="E5" s="75"/>
      <c r="F5" s="75"/>
      <c r="G5" s="75"/>
      <c r="H5" s="75"/>
      <c r="I5" s="75"/>
      <c r="J5" s="341" t="s">
        <v>2</v>
      </c>
      <c r="K5" s="341"/>
      <c r="L5" s="341"/>
      <c r="M5" s="341"/>
      <c r="N5" s="75"/>
      <c r="O5" s="75"/>
      <c r="P5" s="75"/>
      <c r="Q5" s="75"/>
      <c r="R5" s="75"/>
      <c r="S5" s="27"/>
      <c r="T5" s="228">
        <f t="shared" si="0"/>
        <v>0</v>
      </c>
      <c r="W5" s="228" t="s">
        <v>493</v>
      </c>
      <c r="X5" s="228" t="s">
        <v>494</v>
      </c>
    </row>
    <row r="6" spans="1:35" ht="15" x14ac:dyDescent="0.2">
      <c r="A6" s="92"/>
      <c r="B6" s="75"/>
      <c r="C6" s="75"/>
      <c r="D6" s="75"/>
      <c r="E6" s="75"/>
      <c r="F6" s="75"/>
      <c r="G6" s="75"/>
      <c r="H6" s="75"/>
      <c r="I6" s="75"/>
      <c r="J6" s="5"/>
      <c r="K6" s="5"/>
      <c r="L6" s="5"/>
      <c r="M6" s="5"/>
      <c r="N6" s="75"/>
      <c r="O6" s="75"/>
      <c r="P6" s="75"/>
      <c r="Q6" s="75"/>
      <c r="R6" s="75"/>
      <c r="S6" s="27"/>
      <c r="T6" s="228">
        <f t="shared" si="0"/>
        <v>0</v>
      </c>
      <c r="W6" s="228" t="s">
        <v>482</v>
      </c>
      <c r="X6" s="228" t="s">
        <v>486</v>
      </c>
    </row>
    <row r="7" spans="1:35" ht="33.6" customHeight="1" x14ac:dyDescent="0.2">
      <c r="A7" s="343" t="s">
        <v>504</v>
      </c>
      <c r="B7" s="344"/>
      <c r="C7" s="344"/>
      <c r="D7" s="344"/>
      <c r="E7" s="328"/>
      <c r="F7" s="329"/>
      <c r="G7" s="329"/>
      <c r="H7" s="329"/>
      <c r="I7" s="329"/>
      <c r="J7" s="329"/>
      <c r="K7" s="329"/>
      <c r="L7" s="329"/>
      <c r="M7" s="329"/>
      <c r="N7" s="329"/>
      <c r="O7" s="329"/>
      <c r="P7" s="329"/>
      <c r="Q7" s="330"/>
      <c r="R7" s="252"/>
      <c r="S7" s="253"/>
      <c r="T7" s="228">
        <f t="shared" si="0"/>
        <v>0</v>
      </c>
      <c r="V7" s="228" t="s">
        <v>508</v>
      </c>
      <c r="W7" s="228" t="s">
        <v>483</v>
      </c>
      <c r="X7" s="228" t="s">
        <v>487</v>
      </c>
    </row>
    <row r="8" spans="1:35" ht="24" customHeight="1" x14ac:dyDescent="0.2">
      <c r="A8" s="343" t="s">
        <v>497</v>
      </c>
      <c r="B8" s="344"/>
      <c r="C8" s="344"/>
      <c r="D8" s="344"/>
      <c r="E8" s="325"/>
      <c r="F8" s="326"/>
      <c r="G8" s="326"/>
      <c r="H8" s="326"/>
      <c r="I8" s="326"/>
      <c r="J8" s="326"/>
      <c r="K8" s="326"/>
      <c r="L8" s="327"/>
      <c r="M8" s="331" t="s">
        <v>472</v>
      </c>
      <c r="N8" s="331"/>
      <c r="O8" s="331"/>
      <c r="P8" s="332"/>
      <c r="Q8" s="333"/>
      <c r="R8" s="93"/>
      <c r="S8" s="187"/>
      <c r="T8" s="228">
        <f>O8</f>
        <v>0</v>
      </c>
      <c r="U8" s="227">
        <v>44593</v>
      </c>
      <c r="V8" s="228" t="s">
        <v>509</v>
      </c>
      <c r="W8" s="228" t="s">
        <v>484</v>
      </c>
      <c r="X8" s="228" t="s">
        <v>487</v>
      </c>
    </row>
    <row r="9" spans="1:35" ht="18.75" customHeight="1" x14ac:dyDescent="0.2">
      <c r="A9" s="343" t="s">
        <v>287</v>
      </c>
      <c r="B9" s="344"/>
      <c r="C9" s="344"/>
      <c r="D9" s="344"/>
      <c r="E9" s="325"/>
      <c r="F9" s="326"/>
      <c r="G9" s="326"/>
      <c r="H9" s="326"/>
      <c r="I9" s="326"/>
      <c r="J9" s="326"/>
      <c r="K9" s="326"/>
      <c r="L9" s="327"/>
      <c r="M9" s="44"/>
      <c r="N9" s="93"/>
      <c r="O9" s="93"/>
      <c r="P9" s="93"/>
      <c r="Q9" s="93"/>
      <c r="R9" s="261"/>
      <c r="S9" s="187"/>
      <c r="T9" s="229">
        <f>O11</f>
        <v>0</v>
      </c>
      <c r="U9" s="227">
        <v>44621</v>
      </c>
      <c r="W9" s="228" t="s">
        <v>476</v>
      </c>
      <c r="X9" s="228" t="s">
        <v>486</v>
      </c>
    </row>
    <row r="10" spans="1:35" ht="23.25" customHeight="1" x14ac:dyDescent="0.2">
      <c r="A10" s="343" t="s">
        <v>510</v>
      </c>
      <c r="B10" s="344"/>
      <c r="C10" s="344"/>
      <c r="D10" s="344"/>
      <c r="E10" s="346"/>
      <c r="F10" s="346"/>
      <c r="G10" s="346"/>
      <c r="H10" s="346"/>
      <c r="I10" s="346"/>
      <c r="J10" s="346"/>
      <c r="K10" s="346"/>
      <c r="L10" s="346"/>
      <c r="M10" s="334" t="s">
        <v>423</v>
      </c>
      <c r="N10" s="334"/>
      <c r="O10" s="334"/>
      <c r="P10" s="334"/>
      <c r="Q10" s="345">
        <f>avaladora</f>
        <v>0</v>
      </c>
      <c r="R10" s="345"/>
      <c r="S10" s="267"/>
      <c r="U10" s="227">
        <v>44655</v>
      </c>
      <c r="W10" s="228" t="s">
        <v>477</v>
      </c>
      <c r="X10" s="228" t="s">
        <v>488</v>
      </c>
    </row>
    <row r="11" spans="1:35" ht="30" customHeight="1" x14ac:dyDescent="0.2">
      <c r="A11" s="343" t="s">
        <v>268</v>
      </c>
      <c r="B11" s="344"/>
      <c r="C11" s="344"/>
      <c r="D11" s="344"/>
      <c r="E11" s="325"/>
      <c r="F11" s="326"/>
      <c r="G11" s="326"/>
      <c r="H11" s="326"/>
      <c r="I11" s="326"/>
      <c r="J11" s="326"/>
      <c r="K11" s="326"/>
      <c r="L11" s="327"/>
      <c r="M11" s="334" t="s">
        <v>420</v>
      </c>
      <c r="N11" s="334"/>
      <c r="O11" s="334"/>
      <c r="P11" s="334"/>
      <c r="Q11" s="345">
        <f>'Control de asignaciones'!B3</f>
        <v>210000</v>
      </c>
      <c r="R11" s="345"/>
      <c r="S11" s="267"/>
      <c r="U11" s="227">
        <v>44684</v>
      </c>
      <c r="W11" s="228" t="s">
        <v>478</v>
      </c>
      <c r="X11" s="228" t="s">
        <v>488</v>
      </c>
    </row>
    <row r="12" spans="1:35" ht="19.5" customHeight="1" x14ac:dyDescent="0.2">
      <c r="A12" s="343" t="s">
        <v>6</v>
      </c>
      <c r="B12" s="344"/>
      <c r="C12" s="344"/>
      <c r="D12" s="344"/>
      <c r="E12" s="325"/>
      <c r="F12" s="326"/>
      <c r="G12" s="326"/>
      <c r="H12" s="326"/>
      <c r="I12" s="326"/>
      <c r="J12" s="326"/>
      <c r="K12" s="326"/>
      <c r="L12" s="327"/>
      <c r="M12" s="15"/>
      <c r="N12" s="44"/>
      <c r="O12" s="44"/>
      <c r="P12" s="44"/>
      <c r="Q12" s="44"/>
      <c r="R12" s="44"/>
      <c r="S12" s="94"/>
      <c r="U12" s="227">
        <v>44718</v>
      </c>
      <c r="W12" s="228" t="s">
        <v>479</v>
      </c>
      <c r="X12" s="228" t="s">
        <v>489</v>
      </c>
    </row>
    <row r="13" spans="1:35" x14ac:dyDescent="0.2">
      <c r="A13" s="95"/>
      <c r="B13" s="76"/>
      <c r="C13" s="76"/>
      <c r="D13" s="44"/>
      <c r="E13" s="44"/>
      <c r="F13" s="44"/>
      <c r="G13" s="44"/>
      <c r="H13" s="44"/>
      <c r="I13" s="44"/>
      <c r="J13" s="96"/>
      <c r="K13" s="44"/>
      <c r="L13" s="44"/>
      <c r="M13" s="44"/>
      <c r="N13" s="44"/>
      <c r="O13" s="44"/>
      <c r="P13" s="44"/>
      <c r="Q13" s="44"/>
      <c r="R13" s="44"/>
      <c r="S13" s="94"/>
      <c r="U13" s="227">
        <v>44746</v>
      </c>
      <c r="W13" s="228" t="s">
        <v>480</v>
      </c>
      <c r="X13" s="228" t="s">
        <v>489</v>
      </c>
    </row>
    <row r="14" spans="1:35" x14ac:dyDescent="0.2">
      <c r="A14" s="97" t="s">
        <v>306</v>
      </c>
      <c r="B14" s="98"/>
      <c r="C14" s="76"/>
      <c r="D14" s="44"/>
      <c r="E14" s="44"/>
      <c r="F14" s="44"/>
      <c r="G14" s="44"/>
      <c r="H14" s="44"/>
      <c r="I14" s="44"/>
      <c r="J14" s="80"/>
      <c r="K14" s="44"/>
      <c r="L14" s="44"/>
      <c r="M14" s="44"/>
      <c r="N14" s="44"/>
      <c r="O14" s="44"/>
      <c r="P14" s="44"/>
      <c r="Q14" s="44"/>
      <c r="R14" s="44"/>
      <c r="S14" s="94"/>
      <c r="U14" s="227">
        <v>44774</v>
      </c>
      <c r="W14" s="228" t="s">
        <v>481</v>
      </c>
      <c r="X14" s="228" t="s">
        <v>487</v>
      </c>
    </row>
    <row r="15" spans="1:35" x14ac:dyDescent="0.2">
      <c r="A15" s="95"/>
      <c r="B15" s="76"/>
      <c r="C15" s="76"/>
      <c r="D15" s="44"/>
      <c r="E15" s="44"/>
      <c r="F15" s="44"/>
      <c r="G15" s="44"/>
      <c r="H15" s="44"/>
      <c r="I15" s="44"/>
      <c r="J15" s="44"/>
      <c r="K15" s="44"/>
      <c r="L15" s="44"/>
      <c r="M15" s="44"/>
      <c r="N15" s="44"/>
      <c r="O15" s="44"/>
      <c r="P15" s="44"/>
      <c r="Q15" s="44"/>
      <c r="R15" s="44"/>
      <c r="S15" s="94"/>
      <c r="U15" s="227">
        <v>44809</v>
      </c>
      <c r="W15" s="228" t="s">
        <v>485</v>
      </c>
      <c r="X15" s="228" t="s">
        <v>490</v>
      </c>
    </row>
    <row r="16" spans="1:35" s="8" customFormat="1" ht="30" customHeight="1" x14ac:dyDescent="0.2">
      <c r="A16" s="99" t="s">
        <v>7</v>
      </c>
      <c r="B16" s="87" t="s">
        <v>8</v>
      </c>
      <c r="C16" s="86" t="s">
        <v>9</v>
      </c>
      <c r="D16" s="342" t="s">
        <v>10</v>
      </c>
      <c r="E16" s="342"/>
      <c r="F16" s="342"/>
      <c r="G16" s="86" t="s">
        <v>270</v>
      </c>
      <c r="H16" s="86" t="s">
        <v>11</v>
      </c>
      <c r="I16" s="86" t="s">
        <v>12</v>
      </c>
      <c r="J16" s="86" t="s">
        <v>13</v>
      </c>
      <c r="K16" s="149" t="s">
        <v>14</v>
      </c>
      <c r="L16" s="86" t="s">
        <v>15</v>
      </c>
      <c r="M16" s="86" t="s">
        <v>16</v>
      </c>
      <c r="N16" s="342" t="s">
        <v>17</v>
      </c>
      <c r="O16" s="342"/>
      <c r="P16" s="86" t="s">
        <v>18</v>
      </c>
      <c r="Q16" s="86" t="s">
        <v>19</v>
      </c>
      <c r="S16" s="100"/>
      <c r="T16" s="228"/>
      <c r="U16" s="227"/>
      <c r="V16" s="228"/>
      <c r="W16" s="228" t="s">
        <v>491</v>
      </c>
      <c r="X16" s="228" t="s">
        <v>492</v>
      </c>
      <c r="Y16" s="228"/>
      <c r="Z16" s="228"/>
      <c r="AA16" s="44"/>
      <c r="AB16" s="44"/>
      <c r="AC16" s="44"/>
      <c r="AD16" s="44"/>
      <c r="AE16" s="44"/>
      <c r="AF16" s="44"/>
      <c r="AG16" s="44"/>
      <c r="AH16" s="44"/>
      <c r="AI16" s="44"/>
    </row>
    <row r="17" spans="1:26" ht="18" x14ac:dyDescent="0.25">
      <c r="A17" s="254">
        <f>'Control de asignaciones'!A16</f>
        <v>0</v>
      </c>
      <c r="B17" s="255" t="str">
        <f>IF(A17&gt;0,"A","")</f>
        <v/>
      </c>
      <c r="C17" s="255" t="str">
        <f>IF(D17&gt;0,999994,"")</f>
        <v/>
      </c>
      <c r="D17" s="317">
        <f>'Control de asignaciones'!D16</f>
        <v>0</v>
      </c>
      <c r="E17" s="317"/>
      <c r="F17" s="317"/>
      <c r="G17" s="256">
        <f>'Control de asignaciones'!E16</f>
        <v>0</v>
      </c>
      <c r="H17" s="257" t="str">
        <f t="shared" ref="H17:H33" si="1">IF(G17&gt;0,VLOOKUP(G17,puestos,2,0),"")</f>
        <v/>
      </c>
      <c r="I17" s="258">
        <f>'Control de asignaciones'!G16</f>
        <v>0</v>
      </c>
      <c r="J17" s="259">
        <f>'Control de asignaciones'!H16</f>
        <v>0</v>
      </c>
      <c r="K17" s="259">
        <f>'Control de asignaciones'!I16</f>
        <v>0</v>
      </c>
      <c r="L17" s="260" t="str">
        <f>IF(K17&gt;0,MONTH(K17-J17),"")</f>
        <v/>
      </c>
      <c r="M17" s="257">
        <f>'Control de asignaciones'!B16</f>
        <v>0</v>
      </c>
      <c r="N17" s="316">
        <f>'Control de asignaciones'!C16</f>
        <v>0</v>
      </c>
      <c r="O17" s="316"/>
      <c r="P17" s="91" t="str">
        <f>IF(G17&gt;0,H17*I17,"")</f>
        <v/>
      </c>
      <c r="Q17" s="90" t="str">
        <f>IF(A17&gt;0,P17*L17,"")</f>
        <v/>
      </c>
      <c r="R17" s="232">
        <f>'Control de asignaciones'!F16</f>
        <v>0</v>
      </c>
      <c r="S17" s="233" t="str">
        <f>IF(D17="investigador","¿Estudiante de postgrado?","")</f>
        <v/>
      </c>
      <c r="T17" s="230" t="str">
        <f>IF('Control de asignaciones'!A16&gt;0,_xlfn.CEILING.MATH(Q17*0.100278),"")</f>
        <v/>
      </c>
      <c r="U17" s="231" t="str">
        <f>IF('Control de asignaciones'!A16&gt;0,_xlfn.CEILING.MATH(Q17*0.100278),"")</f>
        <v/>
      </c>
      <c r="V17" s="231" t="str">
        <f>IF('Control de asignaciones'!A16&gt;0,_xlfn.CEILING.MATH(Q17*0.203333),"")</f>
        <v/>
      </c>
      <c r="W17" s="251" t="str">
        <f>IF('Control de asignaciones'!A16&gt;0,L17*I17*137.5,"")</f>
        <v/>
      </c>
      <c r="X17" s="231" t="str">
        <f>IF('Control de asignaciones'!A16&gt;0,_xlfn.CEILING.MATH(Q17*0.3378),"")</f>
        <v/>
      </c>
      <c r="Y17" s="229">
        <f t="shared" ref="Y17:Y32" si="2">SUM(Q17,T17,U17,V17,W17,X17)</f>
        <v>0</v>
      </c>
    </row>
    <row r="18" spans="1:26" ht="15.6" customHeight="1" x14ac:dyDescent="0.25">
      <c r="A18" s="254">
        <f>'Control de asignaciones'!A17</f>
        <v>0</v>
      </c>
      <c r="B18" s="255" t="str">
        <f t="shared" ref="B18:B26" si="3">IF(A18&gt;0,"A","")</f>
        <v/>
      </c>
      <c r="C18" s="255" t="str">
        <f t="shared" ref="C18:C26" si="4">IF(D18&gt;0,999994,"")</f>
        <v/>
      </c>
      <c r="D18" s="317">
        <f>'Control de asignaciones'!D17</f>
        <v>0</v>
      </c>
      <c r="E18" s="317"/>
      <c r="F18" s="317"/>
      <c r="G18" s="256">
        <f>'Control de asignaciones'!E17</f>
        <v>0</v>
      </c>
      <c r="H18" s="257" t="str">
        <f t="shared" si="1"/>
        <v/>
      </c>
      <c r="I18" s="258">
        <f>'Control de asignaciones'!G17</f>
        <v>0</v>
      </c>
      <c r="J18" s="259">
        <f>'Control de asignaciones'!H17</f>
        <v>0</v>
      </c>
      <c r="K18" s="259">
        <f>'Control de asignaciones'!I17</f>
        <v>0</v>
      </c>
      <c r="L18" s="260" t="str">
        <f t="shared" ref="L18:L33" si="5">IF(K18&gt;0,MONTH(K18-J18),"")</f>
        <v/>
      </c>
      <c r="M18" s="257">
        <f>'Control de asignaciones'!B17</f>
        <v>0</v>
      </c>
      <c r="N18" s="316">
        <f>'Control de asignaciones'!C17</f>
        <v>0</v>
      </c>
      <c r="O18" s="316"/>
      <c r="P18" s="91" t="str">
        <f t="shared" ref="P18:P33" si="6">IF(G18&gt;0,H18*I18,"")</f>
        <v/>
      </c>
      <c r="Q18" s="90" t="str">
        <f t="shared" ref="Q18:Q33" si="7">IF(A18&gt;0,P18*L18,"")</f>
        <v/>
      </c>
      <c r="R18" s="232">
        <f>'Control de asignaciones'!F17</f>
        <v>0</v>
      </c>
      <c r="S18" s="233" t="str">
        <f t="shared" ref="S18:S32" si="8">IF(D18="investigador","¿Estudiante de postgrado?","")</f>
        <v/>
      </c>
      <c r="T18" s="230" t="str">
        <f>IF('Control de asignaciones'!A17&gt;0,_xlfn.CEILING.MATH(Q18*0.100278),"")</f>
        <v/>
      </c>
      <c r="U18" s="231" t="str">
        <f>IF('Control de asignaciones'!A17&gt;0,_xlfn.CEILING.MATH(Q18*0.100278),"")</f>
        <v/>
      </c>
      <c r="V18" s="231" t="str">
        <f>IF('Control de asignaciones'!A17&gt;0,_xlfn.CEILING.MATH(Q18*0.203333),"")</f>
        <v/>
      </c>
      <c r="W18" s="231" t="str">
        <f>IF('Control de asignaciones'!A17&gt;0,L18*I18*137.5,"")</f>
        <v/>
      </c>
      <c r="X18" s="231" t="str">
        <f>IF('Control de asignaciones'!A17&gt;0,_xlfn.CEILING.MATH(Q18*0.3378),"")</f>
        <v/>
      </c>
      <c r="Y18" s="229">
        <f t="shared" si="2"/>
        <v>0</v>
      </c>
      <c r="Z18" s="229">
        <f>SUM(Y17:Y18)</f>
        <v>0</v>
      </c>
    </row>
    <row r="19" spans="1:26" ht="18" x14ac:dyDescent="0.25">
      <c r="A19" s="254">
        <f>'Control de asignaciones'!A18</f>
        <v>0</v>
      </c>
      <c r="B19" s="255" t="str">
        <f t="shared" si="3"/>
        <v/>
      </c>
      <c r="C19" s="255" t="str">
        <f t="shared" si="4"/>
        <v/>
      </c>
      <c r="D19" s="317">
        <f>'Control de asignaciones'!D18</f>
        <v>0</v>
      </c>
      <c r="E19" s="317"/>
      <c r="F19" s="317"/>
      <c r="G19" s="256">
        <f>'Control de asignaciones'!E18</f>
        <v>0</v>
      </c>
      <c r="H19" s="257" t="str">
        <f t="shared" si="1"/>
        <v/>
      </c>
      <c r="I19" s="258">
        <f>'Control de asignaciones'!G18</f>
        <v>0</v>
      </c>
      <c r="J19" s="259">
        <f>'Control de asignaciones'!H18</f>
        <v>0</v>
      </c>
      <c r="K19" s="259">
        <f>'Control de asignaciones'!I18</f>
        <v>0</v>
      </c>
      <c r="L19" s="260" t="str">
        <f t="shared" si="5"/>
        <v/>
      </c>
      <c r="M19" s="257">
        <f>'Control de asignaciones'!B18</f>
        <v>0</v>
      </c>
      <c r="N19" s="316">
        <f>'Control de asignaciones'!C18</f>
        <v>0</v>
      </c>
      <c r="O19" s="316"/>
      <c r="P19" s="91" t="str">
        <f t="shared" si="6"/>
        <v/>
      </c>
      <c r="Q19" s="90" t="str">
        <f t="shared" si="7"/>
        <v/>
      </c>
      <c r="R19" s="232">
        <f>'Control de asignaciones'!F18</f>
        <v>0</v>
      </c>
      <c r="S19" s="233" t="str">
        <f t="shared" si="8"/>
        <v/>
      </c>
      <c r="T19" s="230" t="str">
        <f>IF('Control de asignaciones'!A18&gt;0,_xlfn.CEILING.MATH(Q19*0.100278),"")</f>
        <v/>
      </c>
      <c r="U19" s="231" t="str">
        <f>IF('Control de asignaciones'!A18&gt;0,_xlfn.CEILING.MATH(Q19*0.100278),"")</f>
        <v/>
      </c>
      <c r="V19" s="231" t="str">
        <f>IF('Control de asignaciones'!A18&gt;0,_xlfn.CEILING.MATH(Q19*0.203333),"")</f>
        <v/>
      </c>
      <c r="W19" s="231" t="str">
        <f>IF('Control de asignaciones'!A18&gt;0,L19*I19*137.5,"")</f>
        <v/>
      </c>
      <c r="X19" s="231" t="str">
        <f>IF('Control de asignaciones'!A18&gt;0,_xlfn.CEILING.MATH(Q19*0.3378),"")</f>
        <v/>
      </c>
      <c r="Y19" s="229">
        <f t="shared" si="2"/>
        <v>0</v>
      </c>
    </row>
    <row r="20" spans="1:26" ht="18" x14ac:dyDescent="0.25">
      <c r="A20" s="254">
        <f>'Control de asignaciones'!A19</f>
        <v>0</v>
      </c>
      <c r="B20" s="255" t="str">
        <f t="shared" si="3"/>
        <v/>
      </c>
      <c r="C20" s="255" t="str">
        <f t="shared" si="4"/>
        <v/>
      </c>
      <c r="D20" s="317">
        <f>'Control de asignaciones'!D19</f>
        <v>0</v>
      </c>
      <c r="E20" s="317"/>
      <c r="F20" s="317"/>
      <c r="G20" s="256">
        <f>'Control de asignaciones'!E19</f>
        <v>0</v>
      </c>
      <c r="H20" s="257" t="str">
        <f t="shared" si="1"/>
        <v/>
      </c>
      <c r="I20" s="258">
        <f>'Control de asignaciones'!G19</f>
        <v>0</v>
      </c>
      <c r="J20" s="259">
        <f>'Control de asignaciones'!H19</f>
        <v>0</v>
      </c>
      <c r="K20" s="259">
        <f>'Control de asignaciones'!I19</f>
        <v>0</v>
      </c>
      <c r="L20" s="260" t="str">
        <f t="shared" si="5"/>
        <v/>
      </c>
      <c r="M20" s="257">
        <f>'Control de asignaciones'!B19</f>
        <v>0</v>
      </c>
      <c r="N20" s="316">
        <f>'Control de asignaciones'!C19</f>
        <v>0</v>
      </c>
      <c r="O20" s="316"/>
      <c r="P20" s="91" t="str">
        <f t="shared" si="6"/>
        <v/>
      </c>
      <c r="Q20" s="90" t="str">
        <f t="shared" si="7"/>
        <v/>
      </c>
      <c r="R20" s="232">
        <f>'Control de asignaciones'!F19</f>
        <v>0</v>
      </c>
      <c r="S20" s="233" t="str">
        <f t="shared" si="8"/>
        <v/>
      </c>
      <c r="T20" s="230" t="str">
        <f>IF('Control de asignaciones'!A19&gt;0,_xlfn.CEILING.MATH(Q20*0.100278),"")</f>
        <v/>
      </c>
      <c r="U20" s="231" t="str">
        <f>IF('Control de asignaciones'!A19&gt;0,_xlfn.CEILING.MATH(Q20*0.100278),"")</f>
        <v/>
      </c>
      <c r="V20" s="231" t="str">
        <f>IF('Control de asignaciones'!A19&gt;0,_xlfn.CEILING.MATH(Q20*0.203333),"")</f>
        <v/>
      </c>
      <c r="W20" s="231" t="str">
        <f>IF('Control de asignaciones'!A19&gt;0,L20*I20*137.5,"")</f>
        <v/>
      </c>
      <c r="X20" s="231" t="str">
        <f>IF('Control de asignaciones'!A19&gt;0,_xlfn.CEILING.MATH(Q20*0.3378),"")</f>
        <v/>
      </c>
      <c r="Y20" s="229">
        <f t="shared" si="2"/>
        <v>0</v>
      </c>
    </row>
    <row r="21" spans="1:26" ht="18" x14ac:dyDescent="0.25">
      <c r="A21" s="254">
        <f>'Control de asignaciones'!A20</f>
        <v>0</v>
      </c>
      <c r="B21" s="255" t="str">
        <f t="shared" si="3"/>
        <v/>
      </c>
      <c r="C21" s="255" t="str">
        <f t="shared" si="4"/>
        <v/>
      </c>
      <c r="D21" s="317">
        <f>'Control de asignaciones'!D20</f>
        <v>0</v>
      </c>
      <c r="E21" s="317"/>
      <c r="F21" s="317"/>
      <c r="G21" s="256">
        <f>'Control de asignaciones'!E20</f>
        <v>0</v>
      </c>
      <c r="H21" s="257" t="str">
        <f t="shared" si="1"/>
        <v/>
      </c>
      <c r="I21" s="258">
        <f>'Control de asignaciones'!G20</f>
        <v>0</v>
      </c>
      <c r="J21" s="259">
        <f>'Control de asignaciones'!H20</f>
        <v>0</v>
      </c>
      <c r="K21" s="259">
        <f>'Control de asignaciones'!I20</f>
        <v>0</v>
      </c>
      <c r="L21" s="260" t="str">
        <f t="shared" si="5"/>
        <v/>
      </c>
      <c r="M21" s="257">
        <f>'Control de asignaciones'!B20</f>
        <v>0</v>
      </c>
      <c r="N21" s="316">
        <f>'Control de asignaciones'!C20</f>
        <v>0</v>
      </c>
      <c r="O21" s="316"/>
      <c r="P21" s="91" t="str">
        <f t="shared" si="6"/>
        <v/>
      </c>
      <c r="Q21" s="90" t="str">
        <f t="shared" si="7"/>
        <v/>
      </c>
      <c r="R21" s="232">
        <f>'Control de asignaciones'!F20</f>
        <v>0</v>
      </c>
      <c r="S21" s="233" t="str">
        <f t="shared" si="8"/>
        <v/>
      </c>
      <c r="T21" s="230" t="str">
        <f>IF('Control de asignaciones'!A20&gt;0,_xlfn.CEILING.MATH(Q21*0.100278),"")</f>
        <v/>
      </c>
      <c r="U21" s="231" t="str">
        <f>IF('Control de asignaciones'!A20&gt;0,_xlfn.CEILING.MATH(Q21*0.100278),"")</f>
        <v/>
      </c>
      <c r="V21" s="231" t="str">
        <f>IF('Control de asignaciones'!A20&gt;0,_xlfn.CEILING.MATH(Q21*0.203333),"")</f>
        <v/>
      </c>
      <c r="W21" s="231" t="str">
        <f>IF('Control de asignaciones'!A20&gt;0,L21*I21*137.5,"")</f>
        <v/>
      </c>
      <c r="X21" s="231" t="str">
        <f>IF('Control de asignaciones'!A20&gt;0,_xlfn.CEILING.MATH(Q21*0.3378),"")</f>
        <v/>
      </c>
      <c r="Y21" s="229">
        <f t="shared" si="2"/>
        <v>0</v>
      </c>
    </row>
    <row r="22" spans="1:26" ht="18" x14ac:dyDescent="0.25">
      <c r="A22" s="254">
        <f>'Control de asignaciones'!A21</f>
        <v>0</v>
      </c>
      <c r="B22" s="255" t="str">
        <f t="shared" si="3"/>
        <v/>
      </c>
      <c r="C22" s="255" t="str">
        <f t="shared" si="4"/>
        <v/>
      </c>
      <c r="D22" s="317">
        <f>'Control de asignaciones'!D21</f>
        <v>0</v>
      </c>
      <c r="E22" s="317"/>
      <c r="F22" s="317"/>
      <c r="G22" s="256">
        <f>'Control de asignaciones'!E21</f>
        <v>0</v>
      </c>
      <c r="H22" s="257" t="str">
        <f t="shared" si="1"/>
        <v/>
      </c>
      <c r="I22" s="258">
        <f>'Control de asignaciones'!G21</f>
        <v>0</v>
      </c>
      <c r="J22" s="259">
        <f>'Control de asignaciones'!H21</f>
        <v>0</v>
      </c>
      <c r="K22" s="259">
        <f>'Control de asignaciones'!I21</f>
        <v>0</v>
      </c>
      <c r="L22" s="260" t="str">
        <f t="shared" si="5"/>
        <v/>
      </c>
      <c r="M22" s="257">
        <f>'Control de asignaciones'!B21</f>
        <v>0</v>
      </c>
      <c r="N22" s="316">
        <f>'Control de asignaciones'!C21</f>
        <v>0</v>
      </c>
      <c r="O22" s="316"/>
      <c r="P22" s="91" t="str">
        <f t="shared" si="6"/>
        <v/>
      </c>
      <c r="Q22" s="90" t="str">
        <f t="shared" si="7"/>
        <v/>
      </c>
      <c r="R22" s="232">
        <f>'Control de asignaciones'!F21</f>
        <v>0</v>
      </c>
      <c r="S22" s="233" t="str">
        <f t="shared" si="8"/>
        <v/>
      </c>
      <c r="T22" s="230" t="str">
        <f>IF('Control de asignaciones'!A21&gt;0,_xlfn.CEILING.MATH(Q22*0.100278),"")</f>
        <v/>
      </c>
      <c r="U22" s="231" t="str">
        <f>IF('Control de asignaciones'!A21&gt;0,_xlfn.CEILING.MATH(Q22*0.100278),"")</f>
        <v/>
      </c>
      <c r="V22" s="231" t="str">
        <f>IF('Control de asignaciones'!A21&gt;0,_xlfn.CEILING.MATH(Q22*0.203333),"")</f>
        <v/>
      </c>
      <c r="W22" s="231" t="str">
        <f>IF('Control de asignaciones'!A21&gt;0,L22*I22*137.5,"")</f>
        <v/>
      </c>
      <c r="X22" s="231" t="str">
        <f>IF('Control de asignaciones'!A21&gt;0,_xlfn.CEILING.MATH(Q22*0.3378),"")</f>
        <v/>
      </c>
      <c r="Y22" s="229">
        <f t="shared" si="2"/>
        <v>0</v>
      </c>
    </row>
    <row r="23" spans="1:26" ht="18" x14ac:dyDescent="0.25">
      <c r="A23" s="254">
        <f>'Control de asignaciones'!A22</f>
        <v>0</v>
      </c>
      <c r="B23" s="255" t="str">
        <f t="shared" si="3"/>
        <v/>
      </c>
      <c r="C23" s="255" t="str">
        <f t="shared" si="4"/>
        <v/>
      </c>
      <c r="D23" s="317">
        <f>'Control de asignaciones'!D22</f>
        <v>0</v>
      </c>
      <c r="E23" s="317"/>
      <c r="F23" s="317"/>
      <c r="G23" s="256">
        <f>'Control de asignaciones'!E22</f>
        <v>0</v>
      </c>
      <c r="H23" s="257" t="str">
        <f t="shared" si="1"/>
        <v/>
      </c>
      <c r="I23" s="258">
        <f>'Control de asignaciones'!G22</f>
        <v>0</v>
      </c>
      <c r="J23" s="259">
        <f>'Control de asignaciones'!H22</f>
        <v>0</v>
      </c>
      <c r="K23" s="259">
        <f>'Control de asignaciones'!I22</f>
        <v>0</v>
      </c>
      <c r="L23" s="260" t="str">
        <f t="shared" si="5"/>
        <v/>
      </c>
      <c r="M23" s="257">
        <f>'Control de asignaciones'!B22</f>
        <v>0</v>
      </c>
      <c r="N23" s="316">
        <f>'Control de asignaciones'!C22</f>
        <v>0</v>
      </c>
      <c r="O23" s="316"/>
      <c r="P23" s="91" t="str">
        <f t="shared" si="6"/>
        <v/>
      </c>
      <c r="Q23" s="90" t="str">
        <f t="shared" si="7"/>
        <v/>
      </c>
      <c r="R23" s="232">
        <f>'Control de asignaciones'!F22</f>
        <v>0</v>
      </c>
      <c r="S23" s="233" t="str">
        <f t="shared" si="8"/>
        <v/>
      </c>
      <c r="T23" s="230" t="str">
        <f>IF('Control de asignaciones'!A22&gt;0,_xlfn.CEILING.MATH(Q23*0.100278),"")</f>
        <v/>
      </c>
      <c r="U23" s="231" t="str">
        <f>IF('Control de asignaciones'!A22&gt;0,_xlfn.CEILING.MATH(Q23*0.100278),"")</f>
        <v/>
      </c>
      <c r="V23" s="231" t="str">
        <f>IF('Control de asignaciones'!A22&gt;0,_xlfn.CEILING.MATH(Q23*0.203333),"")</f>
        <v/>
      </c>
      <c r="W23" s="231" t="str">
        <f>IF('Control de asignaciones'!A22&gt;0,L23*I23*137.5,"")</f>
        <v/>
      </c>
      <c r="X23" s="231" t="str">
        <f>IF('Control de asignaciones'!A22&gt;0,_xlfn.CEILING.MATH(Q23*0.3378),"")</f>
        <v/>
      </c>
      <c r="Y23" s="229">
        <f t="shared" si="2"/>
        <v>0</v>
      </c>
    </row>
    <row r="24" spans="1:26" ht="18" x14ac:dyDescent="0.25">
      <c r="A24" s="254">
        <f>'Control de asignaciones'!A23</f>
        <v>0</v>
      </c>
      <c r="B24" s="255" t="str">
        <f t="shared" si="3"/>
        <v/>
      </c>
      <c r="C24" s="255" t="str">
        <f t="shared" si="4"/>
        <v/>
      </c>
      <c r="D24" s="317">
        <f>'Control de asignaciones'!D23</f>
        <v>0</v>
      </c>
      <c r="E24" s="317"/>
      <c r="F24" s="317"/>
      <c r="G24" s="256">
        <f>'Control de asignaciones'!E23</f>
        <v>0</v>
      </c>
      <c r="H24" s="257" t="str">
        <f t="shared" si="1"/>
        <v/>
      </c>
      <c r="I24" s="258">
        <f>'Control de asignaciones'!G23</f>
        <v>0</v>
      </c>
      <c r="J24" s="259">
        <f>'Control de asignaciones'!H23</f>
        <v>0</v>
      </c>
      <c r="K24" s="259">
        <f>'Control de asignaciones'!I23</f>
        <v>0</v>
      </c>
      <c r="L24" s="260" t="str">
        <f t="shared" si="5"/>
        <v/>
      </c>
      <c r="M24" s="257">
        <f>'Control de asignaciones'!B23</f>
        <v>0</v>
      </c>
      <c r="N24" s="316">
        <f>'Control de asignaciones'!C23</f>
        <v>0</v>
      </c>
      <c r="O24" s="316"/>
      <c r="P24" s="91" t="str">
        <f t="shared" si="6"/>
        <v/>
      </c>
      <c r="Q24" s="90" t="str">
        <f t="shared" si="7"/>
        <v/>
      </c>
      <c r="R24" s="232">
        <f>'Control de asignaciones'!F23</f>
        <v>0</v>
      </c>
      <c r="S24" s="233" t="str">
        <f t="shared" si="8"/>
        <v/>
      </c>
      <c r="T24" s="230" t="str">
        <f>IF('Control de asignaciones'!A23&gt;0,_xlfn.CEILING.MATH(Q24*0.100278),"")</f>
        <v/>
      </c>
      <c r="U24" s="231" t="str">
        <f>IF('Control de asignaciones'!A23&gt;0,_xlfn.CEILING.MATH(Q24*0.100278),"")</f>
        <v/>
      </c>
      <c r="V24" s="231" t="str">
        <f>IF('Control de asignaciones'!A23&gt;0,_xlfn.CEILING.MATH(Q24*0.203333),"")</f>
        <v/>
      </c>
      <c r="W24" s="231" t="str">
        <f>IF('Control de asignaciones'!A23&gt;0,L24*I24*137.5,"")</f>
        <v/>
      </c>
      <c r="X24" s="231" t="str">
        <f>IF('Control de asignaciones'!A23&gt;0,_xlfn.CEILING.MATH(Q24*0.3378),"")</f>
        <v/>
      </c>
      <c r="Y24" s="229">
        <f t="shared" si="2"/>
        <v>0</v>
      </c>
    </row>
    <row r="25" spans="1:26" ht="18" x14ac:dyDescent="0.25">
      <c r="A25" s="254">
        <f>'Control de asignaciones'!A24</f>
        <v>0</v>
      </c>
      <c r="B25" s="255" t="str">
        <f t="shared" si="3"/>
        <v/>
      </c>
      <c r="C25" s="255" t="str">
        <f t="shared" si="4"/>
        <v/>
      </c>
      <c r="D25" s="317">
        <f>'Control de asignaciones'!D24</f>
        <v>0</v>
      </c>
      <c r="E25" s="317"/>
      <c r="F25" s="317"/>
      <c r="G25" s="256">
        <f>'Control de asignaciones'!E24</f>
        <v>0</v>
      </c>
      <c r="H25" s="257" t="str">
        <f t="shared" si="1"/>
        <v/>
      </c>
      <c r="I25" s="258">
        <f>'Control de asignaciones'!G24</f>
        <v>0</v>
      </c>
      <c r="J25" s="259">
        <f>'Control de asignaciones'!H24</f>
        <v>0</v>
      </c>
      <c r="K25" s="259">
        <f>'Control de asignaciones'!I24</f>
        <v>0</v>
      </c>
      <c r="L25" s="260" t="str">
        <f t="shared" si="5"/>
        <v/>
      </c>
      <c r="M25" s="257">
        <f>'Control de asignaciones'!B24</f>
        <v>0</v>
      </c>
      <c r="N25" s="316">
        <f>'Control de asignaciones'!C24</f>
        <v>0</v>
      </c>
      <c r="O25" s="316"/>
      <c r="P25" s="91" t="str">
        <f t="shared" si="6"/>
        <v/>
      </c>
      <c r="Q25" s="90" t="str">
        <f t="shared" si="7"/>
        <v/>
      </c>
      <c r="R25" s="232">
        <f>'Control de asignaciones'!F24</f>
        <v>0</v>
      </c>
      <c r="S25" s="233" t="str">
        <f t="shared" si="8"/>
        <v/>
      </c>
      <c r="T25" s="230" t="str">
        <f>IF('Control de asignaciones'!A24&gt;0,_xlfn.CEILING.MATH(Q25*0.100278),"")</f>
        <v/>
      </c>
      <c r="U25" s="231" t="str">
        <f>IF('Control de asignaciones'!A24&gt;0,_xlfn.CEILING.MATH(Q25*0.100278),"")</f>
        <v/>
      </c>
      <c r="V25" s="231" t="str">
        <f>IF('Control de asignaciones'!A24&gt;0,_xlfn.CEILING.MATH(Q25*0.203333),"")</f>
        <v/>
      </c>
      <c r="W25" s="231" t="str">
        <f>IF('Control de asignaciones'!A24&gt;0,L25*I25*137.5,"")</f>
        <v/>
      </c>
      <c r="X25" s="231" t="str">
        <f>IF('Control de asignaciones'!A24&gt;0,_xlfn.CEILING.MATH(Q25*0.3378),"")</f>
        <v/>
      </c>
      <c r="Y25" s="229">
        <f t="shared" si="2"/>
        <v>0</v>
      </c>
    </row>
    <row r="26" spans="1:26" ht="18" x14ac:dyDescent="0.25">
      <c r="A26" s="254">
        <f>'Control de asignaciones'!A25</f>
        <v>0</v>
      </c>
      <c r="B26" s="255" t="str">
        <f t="shared" si="3"/>
        <v/>
      </c>
      <c r="C26" s="255" t="str">
        <f t="shared" si="4"/>
        <v/>
      </c>
      <c r="D26" s="317">
        <f>'Control de asignaciones'!D25</f>
        <v>0</v>
      </c>
      <c r="E26" s="317"/>
      <c r="F26" s="317"/>
      <c r="G26" s="256">
        <f>'Control de asignaciones'!E25</f>
        <v>0</v>
      </c>
      <c r="H26" s="257" t="str">
        <f t="shared" si="1"/>
        <v/>
      </c>
      <c r="I26" s="258">
        <f>'Control de asignaciones'!G25</f>
        <v>0</v>
      </c>
      <c r="J26" s="259">
        <f>'Control de asignaciones'!H25</f>
        <v>0</v>
      </c>
      <c r="K26" s="259">
        <f>'Control de asignaciones'!I25</f>
        <v>0</v>
      </c>
      <c r="L26" s="260" t="str">
        <f t="shared" si="5"/>
        <v/>
      </c>
      <c r="M26" s="257">
        <f>'Control de asignaciones'!B25</f>
        <v>0</v>
      </c>
      <c r="N26" s="316">
        <f>'Control de asignaciones'!C25</f>
        <v>0</v>
      </c>
      <c r="O26" s="316"/>
      <c r="P26" s="91" t="str">
        <f t="shared" si="6"/>
        <v/>
      </c>
      <c r="Q26" s="90" t="str">
        <f t="shared" si="7"/>
        <v/>
      </c>
      <c r="R26" s="232">
        <f>'Control de asignaciones'!F25</f>
        <v>0</v>
      </c>
      <c r="S26" s="233" t="str">
        <f t="shared" si="8"/>
        <v/>
      </c>
      <c r="T26" s="230" t="str">
        <f>IF('Control de asignaciones'!A25&gt;0,_xlfn.CEILING.MATH(Q26*0.100278),"")</f>
        <v/>
      </c>
      <c r="U26" s="231" t="str">
        <f>IF('Control de asignaciones'!A25&gt;0,_xlfn.CEILING.MATH(Q26*0.100278),"")</f>
        <v/>
      </c>
      <c r="V26" s="231" t="str">
        <f>IF('Control de asignaciones'!A25&gt;0,_xlfn.CEILING.MATH(Q26*0.203333),"")</f>
        <v/>
      </c>
      <c r="W26" s="231" t="str">
        <f>IF('Control de asignaciones'!A25&gt;0,L26*I26*137.5,"")</f>
        <v/>
      </c>
      <c r="X26" s="231" t="str">
        <f>IF('Control de asignaciones'!A25&gt;0,_xlfn.CEILING.MATH(Q26*0.3378),"")</f>
        <v/>
      </c>
      <c r="Y26" s="229">
        <f t="shared" si="2"/>
        <v>0</v>
      </c>
    </row>
    <row r="27" spans="1:26" ht="18" x14ac:dyDescent="0.25">
      <c r="A27" s="254"/>
      <c r="B27" s="255"/>
      <c r="C27" s="255"/>
      <c r="D27" s="317"/>
      <c r="E27" s="317"/>
      <c r="F27" s="317"/>
      <c r="G27" s="259"/>
      <c r="H27" s="257" t="str">
        <f t="shared" si="1"/>
        <v/>
      </c>
      <c r="I27" s="258"/>
      <c r="J27" s="259"/>
      <c r="K27" s="259"/>
      <c r="L27" s="260" t="str">
        <f t="shared" si="5"/>
        <v/>
      </c>
      <c r="M27" s="257"/>
      <c r="N27" s="316"/>
      <c r="O27" s="316"/>
      <c r="P27" s="91" t="str">
        <f t="shared" si="6"/>
        <v/>
      </c>
      <c r="Q27" s="90" t="str">
        <f t="shared" si="7"/>
        <v/>
      </c>
      <c r="R27" s="232"/>
      <c r="S27" s="233" t="str">
        <f t="shared" si="8"/>
        <v/>
      </c>
      <c r="T27" s="230" t="str">
        <f>IF('Control de asignaciones'!A26&gt;0,_xlfn.CEILING.MATH(Q27*0.100278),"")</f>
        <v/>
      </c>
      <c r="U27" s="231" t="str">
        <f>IF('Control de asignaciones'!A26&gt;0,_xlfn.CEILING.MATH(Q27*0.100278),"")</f>
        <v/>
      </c>
      <c r="V27" s="231" t="str">
        <f>IF('Control de asignaciones'!A26&gt;0,_xlfn.CEILING.MATH(Q27*0.203333),"")</f>
        <v/>
      </c>
      <c r="W27" s="231" t="str">
        <f>IF('Control de asignaciones'!A26&gt;0,L27*I27*137.5,"")</f>
        <v/>
      </c>
      <c r="X27" s="231" t="str">
        <f>IF('Control de asignaciones'!A26&gt;0,_xlfn.CEILING.MATH(Q27*0.3378),"")</f>
        <v/>
      </c>
      <c r="Y27" s="229">
        <f t="shared" si="2"/>
        <v>0</v>
      </c>
    </row>
    <row r="28" spans="1:26" ht="18" x14ac:dyDescent="0.25">
      <c r="A28" s="254"/>
      <c r="B28" s="255"/>
      <c r="C28" s="255"/>
      <c r="D28" s="317"/>
      <c r="E28" s="317"/>
      <c r="F28" s="317"/>
      <c r="G28" s="259"/>
      <c r="H28" s="257" t="str">
        <f t="shared" si="1"/>
        <v/>
      </c>
      <c r="I28" s="258"/>
      <c r="J28" s="259"/>
      <c r="K28" s="259"/>
      <c r="L28" s="260" t="str">
        <f t="shared" si="5"/>
        <v/>
      </c>
      <c r="M28" s="257"/>
      <c r="N28" s="316"/>
      <c r="O28" s="316"/>
      <c r="P28" s="91" t="str">
        <f t="shared" si="6"/>
        <v/>
      </c>
      <c r="Q28" s="90" t="str">
        <f t="shared" si="7"/>
        <v/>
      </c>
      <c r="R28" s="232"/>
      <c r="S28" s="233" t="str">
        <f t="shared" si="8"/>
        <v/>
      </c>
      <c r="T28" s="230" t="str">
        <f>IF('Control de asignaciones'!A27&gt;0,_xlfn.CEILING.MATH(Q28*0.100278),"")</f>
        <v/>
      </c>
      <c r="U28" s="231" t="str">
        <f>IF('Control de asignaciones'!A27&gt;0,_xlfn.CEILING.MATH(Q28*0.100278),"")</f>
        <v/>
      </c>
      <c r="V28" s="231" t="str">
        <f>IF('Control de asignaciones'!A27&gt;0,_xlfn.CEILING.MATH(Q28*0.203333),"")</f>
        <v/>
      </c>
      <c r="W28" s="231" t="str">
        <f>IF('Control de asignaciones'!A27&gt;0,L28*I28*137.5,"")</f>
        <v/>
      </c>
      <c r="X28" s="231" t="str">
        <f>IF('Control de asignaciones'!A27&gt;0,_xlfn.CEILING.MATH(Q28*0.3378),"")</f>
        <v/>
      </c>
      <c r="Y28" s="229">
        <f t="shared" si="2"/>
        <v>0</v>
      </c>
    </row>
    <row r="29" spans="1:26" ht="18" x14ac:dyDescent="0.25">
      <c r="A29" s="254"/>
      <c r="B29" s="255"/>
      <c r="C29" s="255"/>
      <c r="D29" s="317"/>
      <c r="E29" s="317"/>
      <c r="F29" s="317"/>
      <c r="G29" s="259"/>
      <c r="H29" s="257" t="str">
        <f t="shared" si="1"/>
        <v/>
      </c>
      <c r="I29" s="258"/>
      <c r="J29" s="259"/>
      <c r="K29" s="259"/>
      <c r="L29" s="260" t="str">
        <f t="shared" si="5"/>
        <v/>
      </c>
      <c r="M29" s="257"/>
      <c r="N29" s="316"/>
      <c r="O29" s="316"/>
      <c r="P29" s="91" t="str">
        <f t="shared" si="6"/>
        <v/>
      </c>
      <c r="Q29" s="90" t="str">
        <f t="shared" si="7"/>
        <v/>
      </c>
      <c r="R29" s="232"/>
      <c r="S29" s="233" t="str">
        <f t="shared" si="8"/>
        <v/>
      </c>
      <c r="T29" s="230" t="str">
        <f>IF('Control de asignaciones'!A28&gt;0,_xlfn.CEILING.MATH(Q29*0.100278),"")</f>
        <v/>
      </c>
      <c r="U29" s="231" t="str">
        <f>IF('Control de asignaciones'!A28&gt;0,_xlfn.CEILING.MATH(Q29*0.100278),"")</f>
        <v/>
      </c>
      <c r="V29" s="231" t="str">
        <f>IF('Control de asignaciones'!A28&gt;0,_xlfn.CEILING.MATH(Q29*0.203333),"")</f>
        <v/>
      </c>
      <c r="W29" s="231" t="str">
        <f>IF('Control de asignaciones'!A28&gt;0,L29*I29*137.5,"")</f>
        <v/>
      </c>
      <c r="X29" s="231" t="str">
        <f>IF('Control de asignaciones'!A28&gt;0,_xlfn.CEILING.MATH(Q29*0.3378),"")</f>
        <v/>
      </c>
      <c r="Y29" s="229">
        <f t="shared" si="2"/>
        <v>0</v>
      </c>
    </row>
    <row r="30" spans="1:26" ht="18" x14ac:dyDescent="0.25">
      <c r="A30" s="254"/>
      <c r="B30" s="255"/>
      <c r="C30" s="255"/>
      <c r="D30" s="317"/>
      <c r="E30" s="317"/>
      <c r="F30" s="317"/>
      <c r="G30" s="259"/>
      <c r="H30" s="257" t="str">
        <f t="shared" si="1"/>
        <v/>
      </c>
      <c r="I30" s="258"/>
      <c r="J30" s="259"/>
      <c r="K30" s="259"/>
      <c r="L30" s="260" t="str">
        <f t="shared" si="5"/>
        <v/>
      </c>
      <c r="M30" s="257"/>
      <c r="N30" s="316"/>
      <c r="O30" s="316"/>
      <c r="P30" s="91" t="str">
        <f t="shared" si="6"/>
        <v/>
      </c>
      <c r="Q30" s="90" t="str">
        <f t="shared" si="7"/>
        <v/>
      </c>
      <c r="R30" s="232"/>
      <c r="S30" s="233" t="str">
        <f t="shared" si="8"/>
        <v/>
      </c>
      <c r="T30" s="230" t="str">
        <f>IF('Control de asignaciones'!A29&gt;0,_xlfn.CEILING.MATH(Q30*0.100278),"")</f>
        <v/>
      </c>
      <c r="U30" s="231" t="str">
        <f>IF('Control de asignaciones'!A29&gt;0,_xlfn.CEILING.MATH(Q30*0.100278),"")</f>
        <v/>
      </c>
      <c r="V30" s="231" t="str">
        <f>IF('Control de asignaciones'!A29&gt;0,_xlfn.CEILING.MATH(Q30*0.203333),"")</f>
        <v/>
      </c>
      <c r="W30" s="231" t="str">
        <f>IF('Control de asignaciones'!A29&gt;0,L30*I30*137.5,"")</f>
        <v/>
      </c>
      <c r="X30" s="231" t="str">
        <f>IF('Control de asignaciones'!A29&gt;0,_xlfn.CEILING.MATH(Q30*0.3378),"")</f>
        <v/>
      </c>
      <c r="Y30" s="229">
        <f t="shared" si="2"/>
        <v>0</v>
      </c>
    </row>
    <row r="31" spans="1:26" ht="18" x14ac:dyDescent="0.25">
      <c r="A31" s="254"/>
      <c r="B31" s="255"/>
      <c r="C31" s="255"/>
      <c r="D31" s="317"/>
      <c r="E31" s="317"/>
      <c r="F31" s="317"/>
      <c r="G31" s="259"/>
      <c r="H31" s="257" t="str">
        <f t="shared" si="1"/>
        <v/>
      </c>
      <c r="I31" s="258"/>
      <c r="J31" s="259"/>
      <c r="K31" s="259"/>
      <c r="L31" s="260" t="str">
        <f t="shared" si="5"/>
        <v/>
      </c>
      <c r="M31" s="257"/>
      <c r="N31" s="316"/>
      <c r="O31" s="316"/>
      <c r="P31" s="91" t="str">
        <f t="shared" si="6"/>
        <v/>
      </c>
      <c r="Q31" s="90" t="str">
        <f t="shared" si="7"/>
        <v/>
      </c>
      <c r="R31" s="232"/>
      <c r="S31" s="233" t="str">
        <f t="shared" si="8"/>
        <v/>
      </c>
      <c r="T31" s="230" t="str">
        <f>IF('Control de asignaciones'!A30&gt;0,_xlfn.CEILING.MATH(Q31*0.100278),"")</f>
        <v/>
      </c>
      <c r="U31" s="231" t="str">
        <f>IF('Control de asignaciones'!A30&gt;0,_xlfn.CEILING.MATH(Q31*0.100278),"")</f>
        <v/>
      </c>
      <c r="V31" s="231" t="str">
        <f>IF('Control de asignaciones'!A30&gt;0,_xlfn.CEILING.MATH(Q31*0.203333),"")</f>
        <v/>
      </c>
      <c r="W31" s="231" t="str">
        <f>IF('Control de asignaciones'!A30&gt;0,L31*I31*137.5,"")</f>
        <v/>
      </c>
      <c r="X31" s="231" t="str">
        <f>IF('Control de asignaciones'!A30&gt;0,_xlfn.CEILING.MATH(Q31*0.3378),"")</f>
        <v/>
      </c>
      <c r="Y31" s="229">
        <f t="shared" si="2"/>
        <v>0</v>
      </c>
    </row>
    <row r="32" spans="1:26" ht="18" x14ac:dyDescent="0.25">
      <c r="A32" s="254"/>
      <c r="B32" s="255"/>
      <c r="C32" s="255"/>
      <c r="D32" s="317"/>
      <c r="E32" s="317"/>
      <c r="F32" s="317"/>
      <c r="G32" s="259"/>
      <c r="H32" s="257" t="str">
        <f t="shared" si="1"/>
        <v/>
      </c>
      <c r="I32" s="258"/>
      <c r="J32" s="259"/>
      <c r="K32" s="259"/>
      <c r="L32" s="260" t="str">
        <f t="shared" si="5"/>
        <v/>
      </c>
      <c r="M32" s="257"/>
      <c r="N32" s="316"/>
      <c r="O32" s="316"/>
      <c r="P32" s="91" t="str">
        <f t="shared" si="6"/>
        <v/>
      </c>
      <c r="Q32" s="90" t="str">
        <f t="shared" si="7"/>
        <v/>
      </c>
      <c r="R32" s="232"/>
      <c r="S32" s="233" t="str">
        <f t="shared" si="8"/>
        <v/>
      </c>
      <c r="T32" s="230" t="str">
        <f>IF('Control de asignaciones'!A31&gt;0,_xlfn.CEILING.MATH(Q32*0.100278),"")</f>
        <v/>
      </c>
      <c r="U32" s="231" t="str">
        <f>IF('Control de asignaciones'!A31&gt;0,_xlfn.CEILING.MATH(Q32*0.100278),"")</f>
        <v/>
      </c>
      <c r="V32" s="231" t="str">
        <f>IF('Control de asignaciones'!A31&gt;0,_xlfn.CEILING.MATH(Q32*0.203333),"")</f>
        <v/>
      </c>
      <c r="W32" s="231" t="str">
        <f>IF('Control de asignaciones'!A31&gt;0,L32*I32*137.5,"")</f>
        <v/>
      </c>
      <c r="X32" s="231" t="str">
        <f>IF('Control de asignaciones'!A31&gt;0,_xlfn.CEILING.MATH(Q32*0.3378),"")</f>
        <v/>
      </c>
      <c r="Y32" s="229">
        <f t="shared" si="2"/>
        <v>0</v>
      </c>
    </row>
    <row r="33" spans="1:26" x14ac:dyDescent="0.2">
      <c r="A33" s="254"/>
      <c r="B33" s="255"/>
      <c r="C33" s="255"/>
      <c r="D33" s="317"/>
      <c r="E33" s="317"/>
      <c r="F33" s="317"/>
      <c r="G33" s="259"/>
      <c r="H33" s="257" t="str">
        <f t="shared" si="1"/>
        <v/>
      </c>
      <c r="I33" s="258"/>
      <c r="J33" s="259"/>
      <c r="K33" s="259"/>
      <c r="L33" s="260" t="str">
        <f t="shared" si="5"/>
        <v/>
      </c>
      <c r="M33" s="257"/>
      <c r="N33" s="316"/>
      <c r="O33" s="316"/>
      <c r="P33" s="91" t="str">
        <f t="shared" si="6"/>
        <v/>
      </c>
      <c r="Q33" s="90" t="str">
        <f t="shared" si="7"/>
        <v/>
      </c>
      <c r="R33" s="8"/>
      <c r="S33" s="100"/>
    </row>
    <row r="34" spans="1:26" x14ac:dyDescent="0.2">
      <c r="A34" s="188"/>
      <c r="B34" s="79"/>
      <c r="C34" s="79"/>
      <c r="D34" s="8"/>
      <c r="E34" s="8"/>
      <c r="F34" s="8"/>
      <c r="G34" s="8"/>
      <c r="H34" s="8"/>
      <c r="I34" s="8"/>
      <c r="J34" s="8"/>
      <c r="K34" s="8"/>
      <c r="L34" s="8"/>
      <c r="M34" s="322" t="s">
        <v>288</v>
      </c>
      <c r="N34" s="323"/>
      <c r="O34" s="324"/>
      <c r="P34" s="85"/>
      <c r="Q34" s="89">
        <f>SUM(Q17:Q33)</f>
        <v>0</v>
      </c>
      <c r="R34" s="83"/>
      <c r="S34" s="102">
        <f>SUM(Q17:Q33)</f>
        <v>0</v>
      </c>
    </row>
    <row r="35" spans="1:26" x14ac:dyDescent="0.2">
      <c r="A35" s="101"/>
      <c r="B35" s="76"/>
      <c r="C35" s="79"/>
      <c r="D35" s="8"/>
      <c r="E35" s="8"/>
      <c r="F35" s="15"/>
      <c r="G35" s="103"/>
      <c r="H35" s="104"/>
      <c r="I35" s="104"/>
      <c r="J35" s="105" t="s">
        <v>21</v>
      </c>
      <c r="K35" s="106">
        <f>+SUMPRODUCT(I17:I33,L17:L33)</f>
        <v>0</v>
      </c>
      <c r="L35" s="104"/>
      <c r="M35" s="104">
        <f>98780*0.100278</f>
        <v>9905.4608399999997</v>
      </c>
      <c r="N35" s="8"/>
      <c r="O35" s="107">
        <v>80768</v>
      </c>
      <c r="P35" s="347" t="str">
        <f>+CONCATENATE($J$3,".071 AGUINALDO")</f>
        <v>.071 AGUINALDO</v>
      </c>
      <c r="Q35" s="348"/>
      <c r="R35" s="349"/>
      <c r="S35" s="102">
        <f>_xlfn.CEILING.MATH($S$34*0.100278)</f>
        <v>0</v>
      </c>
      <c r="Y35" s="229">
        <f>SUM(Y17:Y34)</f>
        <v>0</v>
      </c>
    </row>
    <row r="36" spans="1:26" x14ac:dyDescent="0.2">
      <c r="A36" s="101"/>
      <c r="B36" s="76"/>
      <c r="C36" s="79"/>
      <c r="D36" s="8"/>
      <c r="E36" s="8"/>
      <c r="F36" s="8"/>
      <c r="G36" s="8"/>
      <c r="H36" s="8"/>
      <c r="I36" s="8"/>
      <c r="J36" s="8"/>
      <c r="K36" s="8"/>
      <c r="L36" s="8"/>
      <c r="M36" s="8"/>
      <c r="N36" s="8"/>
      <c r="O36" s="107">
        <v>8100</v>
      </c>
      <c r="P36" s="84"/>
      <c r="Q36" s="13" t="str">
        <f>+CONCATENATE($J$3,".072 BONO 14")</f>
        <v>.072 BONO 14</v>
      </c>
      <c r="R36" s="81"/>
      <c r="S36" s="102">
        <f>_xlfn.CEILING.MATH($S$34*0.100278)</f>
        <v>0</v>
      </c>
    </row>
    <row r="37" spans="1:26" x14ac:dyDescent="0.2">
      <c r="A37" s="101"/>
      <c r="B37" s="165"/>
      <c r="C37" s="79"/>
      <c r="D37" s="8"/>
      <c r="E37" s="8"/>
      <c r="F37" s="8"/>
      <c r="G37" s="8"/>
      <c r="H37" s="8"/>
      <c r="I37" s="8"/>
      <c r="J37" s="8"/>
      <c r="K37" s="8"/>
      <c r="L37" s="8"/>
      <c r="M37" s="8"/>
      <c r="N37" s="8"/>
      <c r="O37" s="107">
        <v>8100</v>
      </c>
      <c r="P37" s="84"/>
      <c r="Q37" s="13" t="str">
        <f>+CONCATENATE($J$3,".075 DIFERIDO")</f>
        <v>.075 DIFERIDO</v>
      </c>
      <c r="R37" s="81"/>
      <c r="S37" s="102">
        <f>_xlfn.CEILING.MATH($S$34*0.203333)</f>
        <v>0</v>
      </c>
    </row>
    <row r="38" spans="1:26" ht="13.5" thickBot="1" x14ac:dyDescent="0.25">
      <c r="A38" s="182"/>
      <c r="B38" s="120"/>
      <c r="C38" s="120"/>
      <c r="D38" s="120"/>
      <c r="E38" s="8"/>
      <c r="F38" s="8"/>
      <c r="G38" s="8"/>
      <c r="H38" s="8"/>
      <c r="I38" s="8"/>
      <c r="J38" s="8"/>
      <c r="K38" s="8"/>
      <c r="L38" s="8"/>
      <c r="M38" s="8"/>
      <c r="N38" s="8"/>
      <c r="O38" s="107">
        <v>16423</v>
      </c>
      <c r="P38" s="84"/>
      <c r="Q38" s="13" t="str">
        <f>+CONCATENATE($J$3,".076 BONO MENSUAL")</f>
        <v>.076 BONO MENSUAL</v>
      </c>
      <c r="R38" s="81"/>
      <c r="S38" s="102">
        <f>(K35*137.5)</f>
        <v>0</v>
      </c>
    </row>
    <row r="39" spans="1:26" ht="15.75" thickBot="1" x14ac:dyDescent="0.3">
      <c r="A39" s="101"/>
      <c r="B39" s="76"/>
      <c r="C39" s="79"/>
      <c r="D39" s="79"/>
      <c r="E39" s="8"/>
      <c r="F39" s="8"/>
      <c r="G39" s="8"/>
      <c r="H39" s="8"/>
      <c r="I39" s="8"/>
      <c r="J39" s="114" t="s">
        <v>289</v>
      </c>
      <c r="K39" s="115"/>
      <c r="L39" s="115"/>
      <c r="M39" s="128">
        <f>Q11-S41</f>
        <v>210000</v>
      </c>
      <c r="N39" s="8"/>
      <c r="O39" s="107">
        <v>7200</v>
      </c>
      <c r="P39" s="84"/>
      <c r="Q39" s="8"/>
      <c r="R39" s="82" t="str">
        <f>+CONCATENATE($J$3,".055 APORTE PLAN PRESTACIONES")</f>
        <v>.055 APORTE PLAN PRESTACIONES</v>
      </c>
      <c r="S39" s="102">
        <f>_xlfn.CEILING.MATH($S$34*0.3378)</f>
        <v>0</v>
      </c>
    </row>
    <row r="40" spans="1:26" x14ac:dyDescent="0.2">
      <c r="A40" s="101"/>
      <c r="B40" s="76"/>
      <c r="C40" s="79"/>
      <c r="D40" s="8"/>
      <c r="E40" s="8"/>
      <c r="F40" s="8"/>
      <c r="G40" s="8"/>
      <c r="H40" s="8"/>
      <c r="I40" s="8"/>
      <c r="J40" s="8"/>
      <c r="K40" s="8"/>
      <c r="L40" s="8"/>
      <c r="M40" s="108" t="s">
        <v>22</v>
      </c>
      <c r="N40" s="8"/>
      <c r="O40" s="107">
        <v>27284</v>
      </c>
      <c r="P40" s="84"/>
      <c r="Q40" s="8"/>
      <c r="R40" s="82" t="s">
        <v>23</v>
      </c>
      <c r="S40" s="109">
        <f>SUM(S35:S39)</f>
        <v>0</v>
      </c>
    </row>
    <row r="41" spans="1:26" ht="27" customHeight="1" thickBot="1" x14ac:dyDescent="0.25">
      <c r="A41" s="110"/>
      <c r="B41" s="111"/>
      <c r="C41" s="112"/>
      <c r="D41" s="113"/>
      <c r="E41" s="113"/>
      <c r="F41" s="113"/>
      <c r="G41" s="113"/>
      <c r="H41" s="113"/>
      <c r="I41" s="113"/>
      <c r="J41" s="113"/>
      <c r="K41" s="113"/>
      <c r="L41" s="113"/>
      <c r="M41" s="113"/>
      <c r="N41" s="113"/>
      <c r="O41" s="113"/>
      <c r="P41" s="319" t="s">
        <v>24</v>
      </c>
      <c r="Q41" s="320"/>
      <c r="R41" s="321"/>
      <c r="S41" s="189">
        <f>S34+S40</f>
        <v>0</v>
      </c>
    </row>
    <row r="42" spans="1:26" x14ac:dyDescent="0.2">
      <c r="A42" s="101"/>
    </row>
    <row r="44" spans="1:26" s="107" customFormat="1" x14ac:dyDescent="0.2">
      <c r="B44" s="285"/>
      <c r="C44" s="285"/>
      <c r="T44" s="228"/>
      <c r="U44" s="228"/>
      <c r="V44" s="228"/>
      <c r="W44" s="228"/>
      <c r="X44" s="228"/>
      <c r="Y44" s="228"/>
      <c r="Z44" s="228"/>
    </row>
    <row r="45" spans="1:26" s="107" customFormat="1" x14ac:dyDescent="0.2">
      <c r="B45" s="285"/>
      <c r="C45" s="286" t="s">
        <v>474</v>
      </c>
      <c r="K45" s="286" t="s">
        <v>474</v>
      </c>
      <c r="L45" s="318"/>
      <c r="M45" s="318"/>
      <c r="N45" s="318"/>
      <c r="P45" s="286" t="s">
        <v>474</v>
      </c>
      <c r="Q45" s="318"/>
      <c r="R45" s="318"/>
      <c r="S45" s="318"/>
      <c r="T45" s="228"/>
      <c r="U45" s="228"/>
      <c r="V45" s="228"/>
      <c r="W45" s="228"/>
      <c r="X45" s="228"/>
      <c r="Y45" s="228"/>
      <c r="Z45" s="228"/>
    </row>
    <row r="46" spans="1:26" s="107" customFormat="1" x14ac:dyDescent="0.2">
      <c r="B46" s="285"/>
      <c r="C46" s="285"/>
      <c r="D46" s="318">
        <f>E8</f>
        <v>0</v>
      </c>
      <c r="E46" s="318"/>
      <c r="F46" s="318"/>
      <c r="G46" s="318"/>
      <c r="L46" s="318" t="str">
        <f>IF(P8&gt;0,VLOOKUP(P8,coordinadores,2,0),"")</f>
        <v/>
      </c>
      <c r="M46" s="318"/>
      <c r="N46" s="318"/>
      <c r="Q46" s="318" t="s">
        <v>495</v>
      </c>
      <c r="R46" s="318"/>
      <c r="S46" s="318"/>
      <c r="T46" s="228"/>
      <c r="U46" s="228"/>
      <c r="V46" s="228"/>
      <c r="W46" s="228"/>
      <c r="X46" s="228"/>
      <c r="Y46" s="228"/>
      <c r="Z46" s="228"/>
    </row>
    <row r="47" spans="1:26" s="107" customFormat="1" x14ac:dyDescent="0.2">
      <c r="B47" s="285"/>
      <c r="C47" s="285"/>
      <c r="D47" s="318" t="s">
        <v>473</v>
      </c>
      <c r="E47" s="318"/>
      <c r="F47" s="318"/>
      <c r="G47" s="318"/>
      <c r="L47" s="318" t="s">
        <v>475</v>
      </c>
      <c r="M47" s="318"/>
      <c r="N47" s="318"/>
      <c r="Q47" s="318" t="s">
        <v>496</v>
      </c>
      <c r="R47" s="318"/>
      <c r="S47" s="318"/>
      <c r="T47" s="228"/>
      <c r="U47" s="228"/>
      <c r="V47" s="228"/>
      <c r="W47" s="228"/>
      <c r="X47" s="228"/>
      <c r="Y47" s="228"/>
      <c r="Z47" s="228"/>
    </row>
    <row r="48" spans="1:26" s="107" customFormat="1" x14ac:dyDescent="0.2">
      <c r="B48" s="285"/>
      <c r="C48" s="285"/>
      <c r="T48" s="228"/>
      <c r="U48" s="228"/>
      <c r="V48" s="228"/>
      <c r="W48" s="228"/>
      <c r="X48" s="228"/>
      <c r="Y48" s="228"/>
      <c r="Z48" s="228"/>
    </row>
    <row r="49" spans="2:26" s="107" customFormat="1" x14ac:dyDescent="0.2">
      <c r="B49" s="285"/>
      <c r="C49" s="285"/>
      <c r="T49" s="228"/>
      <c r="U49" s="228"/>
      <c r="V49" s="228"/>
      <c r="W49" s="228"/>
      <c r="X49" s="228"/>
      <c r="Y49" s="228"/>
      <c r="Z49" s="228"/>
    </row>
  </sheetData>
  <sheetProtection password="C94B" sheet="1" selectLockedCells="1"/>
  <mergeCells count="68">
    <mergeCell ref="D30:F30"/>
    <mergeCell ref="P35:R35"/>
    <mergeCell ref="N33:O33"/>
    <mergeCell ref="N28:O28"/>
    <mergeCell ref="N30:O30"/>
    <mergeCell ref="N31:O31"/>
    <mergeCell ref="N32:O32"/>
    <mergeCell ref="D18:F18"/>
    <mergeCell ref="D17:F17"/>
    <mergeCell ref="N17:O17"/>
    <mergeCell ref="N18:O18"/>
    <mergeCell ref="D19:F19"/>
    <mergeCell ref="N19:O19"/>
    <mergeCell ref="A2:S2"/>
    <mergeCell ref="A3:S3"/>
    <mergeCell ref="J5:M5"/>
    <mergeCell ref="D16:F16"/>
    <mergeCell ref="N16:O16"/>
    <mergeCell ref="A7:D7"/>
    <mergeCell ref="A8:D8"/>
    <mergeCell ref="A9:D9"/>
    <mergeCell ref="A10:D10"/>
    <mergeCell ref="A11:D11"/>
    <mergeCell ref="A12:D12"/>
    <mergeCell ref="E11:L11"/>
    <mergeCell ref="Q10:R10"/>
    <mergeCell ref="Q11:R11"/>
    <mergeCell ref="E10:L10"/>
    <mergeCell ref="M10:P10"/>
    <mergeCell ref="E12:L12"/>
    <mergeCell ref="E9:L9"/>
    <mergeCell ref="E8:L8"/>
    <mergeCell ref="E7:Q7"/>
    <mergeCell ref="M8:O8"/>
    <mergeCell ref="P8:Q8"/>
    <mergeCell ref="M11:P11"/>
    <mergeCell ref="Q47:S47"/>
    <mergeCell ref="D21:F21"/>
    <mergeCell ref="D22:F22"/>
    <mergeCell ref="N22:O22"/>
    <mergeCell ref="D46:G46"/>
    <mergeCell ref="D47:G47"/>
    <mergeCell ref="L45:N45"/>
    <mergeCell ref="L47:N47"/>
    <mergeCell ref="L46:N46"/>
    <mergeCell ref="D24:F24"/>
    <mergeCell ref="D28:F28"/>
    <mergeCell ref="N21:O21"/>
    <mergeCell ref="D31:F31"/>
    <mergeCell ref="D32:F32"/>
    <mergeCell ref="N29:O29"/>
    <mergeCell ref="N23:O23"/>
    <mergeCell ref="N20:O20"/>
    <mergeCell ref="D20:F20"/>
    <mergeCell ref="Q45:S45"/>
    <mergeCell ref="Q46:S46"/>
    <mergeCell ref="N24:O24"/>
    <mergeCell ref="N25:O25"/>
    <mergeCell ref="N26:O26"/>
    <mergeCell ref="N27:O27"/>
    <mergeCell ref="D23:F23"/>
    <mergeCell ref="P41:R41"/>
    <mergeCell ref="D25:F25"/>
    <mergeCell ref="D26:F26"/>
    <mergeCell ref="D27:F27"/>
    <mergeCell ref="D33:F33"/>
    <mergeCell ref="M34:O34"/>
    <mergeCell ref="D29:F29"/>
  </mergeCells>
  <conditionalFormatting sqref="A17:A33">
    <cfRule type="cellIs" dxfId="42" priority="7" operator="equal">
      <formula>0</formula>
    </cfRule>
  </conditionalFormatting>
  <conditionalFormatting sqref="D17:F33">
    <cfRule type="cellIs" dxfId="41" priority="6" operator="equal">
      <formula>0</formula>
    </cfRule>
  </conditionalFormatting>
  <conditionalFormatting sqref="G17:G26">
    <cfRule type="cellIs" dxfId="40" priority="5" operator="equal">
      <formula>0</formula>
    </cfRule>
  </conditionalFormatting>
  <conditionalFormatting sqref="I18:I26">
    <cfRule type="cellIs" dxfId="39" priority="4" operator="equal">
      <formula>0</formula>
    </cfRule>
  </conditionalFormatting>
  <conditionalFormatting sqref="J17:K26">
    <cfRule type="cellIs" dxfId="38" priority="3" operator="equal">
      <formula>0</formula>
    </cfRule>
  </conditionalFormatting>
  <conditionalFormatting sqref="M17:O26">
    <cfRule type="cellIs" dxfId="37" priority="2" operator="equal">
      <formula>0</formula>
    </cfRule>
  </conditionalFormatting>
  <conditionalFormatting sqref="D46:G46">
    <cfRule type="cellIs" dxfId="36" priority="1" operator="equal">
      <formula>0</formula>
    </cfRule>
  </conditionalFormatting>
  <dataValidations count="6">
    <dataValidation type="list" allowBlank="1" showInputMessage="1" showErrorMessage="1" sqref="D17:F33">
      <formula1>"Coordinador de proyecto,Investigador, Auxiliar de Investigación I,Auxiliar de Investigación II"</formula1>
    </dataValidation>
    <dataValidation type="list" allowBlank="1" showInputMessage="1" showErrorMessage="1" sqref="E12:L12">
      <formula1>"Científico Tecnológica,Salud,Social Humanística"</formula1>
    </dataValidation>
    <dataValidation type="list" allowBlank="1" showInputMessage="1" showErrorMessage="1" sqref="E11:L11">
      <formula1>"Investigación aplicada y transferencia,Investigación Básica e nnovación,Desarrollo Experimental"</formula1>
    </dataValidation>
    <dataValidation type="list" allowBlank="1" showDropDown="1" showInputMessage="1" showErrorMessage="1" sqref="R17:R32">
      <formula1>"Si, No,SI,NO,si,no"</formula1>
    </dataValidation>
    <dataValidation type="list" allowBlank="1" showInputMessage="1" showErrorMessage="1" sqref="P8:Q8">
      <formula1>programas</formula1>
    </dataValidation>
    <dataValidation type="list" allowBlank="1" showInputMessage="1" showErrorMessage="1" sqref="E10:L10">
      <formula1>convocatoria1</formula1>
    </dataValidation>
  </dataValidations>
  <pageMargins left="0.70866141732283472" right="0.70866141732283472" top="0.74803149606299213" bottom="0.74803149606299213" header="0.51181102362204722" footer="0.51181102362204722"/>
  <pageSetup paperSize="10000" scale="62" firstPageNumber="0" orientation="landscape" horizontalDpi="1200" verticalDpi="1200" r:id="rId1"/>
  <ignoredErrors>
    <ignoredError sqref="C17:C26 H17:H33 L17:L33 B17:B26 Q10 D17:F26" unlockedFormula="1"/>
  </ignoredErrors>
  <drawing r:id="rId2"/>
  <legacyDrawing r:id="rId3"/>
  <extLst>
    <ext xmlns:x14="http://schemas.microsoft.com/office/spreadsheetml/2009/9/main" uri="{CCE6A557-97BC-4b89-ADB6-D9C93CAAB3DF}">
      <x14:dataValidations xmlns:xm="http://schemas.microsoft.com/office/excel/2006/main" count="1">
        <x14:dataValidation type="list" allowBlank="1" showInputMessage="1" showErrorMessage="1">
          <x14:formula1>
            <xm:f>categorias!$A$2:$A$15</xm:f>
          </x14:formula1>
          <xm:sqref>G17:G33</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99"/>
  <sheetViews>
    <sheetView topLeftCell="A2" zoomScaleNormal="100" workbookViewId="0">
      <pane ySplit="10" topLeftCell="A81" activePane="bottomLeft" state="frozen"/>
      <selection activeCell="A2" sqref="A2"/>
      <selection pane="bottomLeft" activeCell="D28" sqref="D28"/>
    </sheetView>
  </sheetViews>
  <sheetFormatPr baseColWidth="10" defaultColWidth="8.85546875" defaultRowHeight="12.75" x14ac:dyDescent="0.2"/>
  <cols>
    <col min="1" max="1" width="6.140625"/>
    <col min="2" max="2" width="27.85546875" customWidth="1"/>
    <col min="3" max="3" width="67.5703125" customWidth="1"/>
    <col min="4" max="4" width="10.7109375" customWidth="1"/>
    <col min="5" max="5" width="11" customWidth="1"/>
    <col min="6" max="6" width="8.28515625"/>
    <col min="7" max="7" width="20.28515625"/>
    <col min="8" max="8" width="8.28515625"/>
    <col min="9" max="9" width="33.28515625"/>
    <col min="10" max="10" width="9.140625" bestFit="1" customWidth="1"/>
    <col min="11" max="1024" width="8.28515625"/>
  </cols>
  <sheetData>
    <row r="1" spans="1:16" ht="15.75" thickBot="1" x14ac:dyDescent="0.25">
      <c r="A1" s="357"/>
      <c r="B1" s="357"/>
      <c r="C1" s="357"/>
      <c r="D1" s="357"/>
      <c r="E1" s="357"/>
      <c r="F1" s="357"/>
      <c r="G1" s="357"/>
      <c r="H1" s="357"/>
      <c r="I1" s="357"/>
      <c r="J1" s="357"/>
      <c r="K1" s="357"/>
      <c r="L1" s="357"/>
      <c r="M1" s="357"/>
      <c r="N1" s="357"/>
      <c r="O1" s="357"/>
      <c r="P1" s="357"/>
    </row>
    <row r="2" spans="1:16" ht="15.75" x14ac:dyDescent="0.25">
      <c r="A2" s="358" t="s">
        <v>25</v>
      </c>
      <c r="B2" s="359"/>
      <c r="C2" s="359"/>
      <c r="D2" s="359"/>
      <c r="E2" s="359"/>
      <c r="F2" s="359"/>
      <c r="G2" s="359"/>
      <c r="H2" s="359"/>
      <c r="I2" s="360"/>
      <c r="J2" s="14"/>
      <c r="K2" s="14"/>
      <c r="L2" s="14"/>
      <c r="M2" s="14"/>
      <c r="N2" s="14"/>
      <c r="O2" s="14"/>
      <c r="P2" s="14"/>
    </row>
    <row r="3" spans="1:16" ht="31.9" customHeight="1" x14ac:dyDescent="0.2">
      <c r="A3" s="361" t="s">
        <v>504</v>
      </c>
      <c r="B3" s="361"/>
      <c r="C3" s="368">
        <f>'Recursos Humanos'!T2</f>
        <v>0</v>
      </c>
      <c r="D3" s="368"/>
      <c r="E3" s="368"/>
      <c r="F3" s="368"/>
      <c r="G3" s="368"/>
      <c r="H3" s="368"/>
      <c r="I3" s="369"/>
      <c r="J3" s="6"/>
      <c r="K3" s="1"/>
      <c r="L3" s="1"/>
      <c r="M3" s="1"/>
      <c r="N3" s="1"/>
      <c r="O3" s="7"/>
      <c r="P3" s="1"/>
    </row>
    <row r="4" spans="1:16" ht="30.75" customHeight="1" x14ac:dyDescent="0.2">
      <c r="A4" s="361" t="s">
        <v>503</v>
      </c>
      <c r="B4" s="361"/>
      <c r="C4" s="264">
        <f>E5</f>
        <v>0</v>
      </c>
      <c r="D4" s="331" t="s">
        <v>472</v>
      </c>
      <c r="E4" s="331"/>
      <c r="F4" s="331"/>
      <c r="G4" s="331"/>
      <c r="H4" s="362">
        <f>'Recursos Humanos'!P8</f>
        <v>0</v>
      </c>
      <c r="I4" s="363"/>
      <c r="J4" s="6"/>
      <c r="K4" s="1"/>
      <c r="L4" s="1"/>
      <c r="M4" s="1"/>
      <c r="N4" s="1"/>
      <c r="O4" s="7"/>
      <c r="P4" s="1"/>
    </row>
    <row r="5" spans="1:16" ht="14.25" x14ac:dyDescent="0.2">
      <c r="A5" s="361" t="s">
        <v>287</v>
      </c>
      <c r="B5" s="361"/>
      <c r="C5" s="264">
        <f>D5</f>
        <v>0</v>
      </c>
      <c r="D5" s="262">
        <f>'Recursos Humanos'!T4</f>
        <v>0</v>
      </c>
      <c r="E5" s="262">
        <f>'Recursos Humanos'!T3</f>
        <v>0</v>
      </c>
      <c r="F5" s="262"/>
      <c r="G5" s="125"/>
      <c r="H5" s="125"/>
      <c r="I5" s="126"/>
      <c r="J5" s="1"/>
      <c r="K5" s="1"/>
      <c r="L5" s="1"/>
      <c r="M5" s="1"/>
      <c r="N5" s="1"/>
      <c r="O5" s="7"/>
      <c r="P5" s="1"/>
    </row>
    <row r="6" spans="1:16" ht="16.5" customHeight="1" x14ac:dyDescent="0.2">
      <c r="A6" s="361" t="s">
        <v>510</v>
      </c>
      <c r="B6" s="361"/>
      <c r="C6" s="264">
        <f>'Recursos Humanos'!T5</f>
        <v>0</v>
      </c>
      <c r="D6" s="356" t="s">
        <v>499</v>
      </c>
      <c r="E6" s="356"/>
      <c r="F6" s="356"/>
      <c r="G6" s="356"/>
      <c r="H6" s="364" t="str">
        <f>IF(H4&gt;0,VLOOKUP(H4,coordinadores,2,0),"")</f>
        <v/>
      </c>
      <c r="I6" s="364"/>
      <c r="J6" s="1"/>
      <c r="K6" s="1"/>
      <c r="L6" s="1"/>
      <c r="M6" s="1"/>
      <c r="N6" s="1"/>
      <c r="O6" s="7"/>
      <c r="P6" s="1"/>
    </row>
    <row r="7" spans="1:16" ht="16.5" customHeight="1" x14ac:dyDescent="0.2">
      <c r="A7" s="361" t="s">
        <v>268</v>
      </c>
      <c r="B7" s="361"/>
      <c r="C7" s="264">
        <f>D7</f>
        <v>0</v>
      </c>
      <c r="D7" s="262">
        <f>'Recursos Humanos'!T6</f>
        <v>0</v>
      </c>
      <c r="E7" s="262"/>
      <c r="F7" s="262"/>
      <c r="G7" s="262"/>
      <c r="H7" s="262"/>
      <c r="I7" s="263"/>
      <c r="J7" s="1"/>
      <c r="N7" s="1"/>
      <c r="O7" s="7"/>
      <c r="P7" s="1"/>
    </row>
    <row r="8" spans="1:16" ht="14.25" x14ac:dyDescent="0.2">
      <c r="A8" s="361" t="s">
        <v>6</v>
      </c>
      <c r="B8" s="361"/>
      <c r="C8" s="264">
        <f>D8</f>
        <v>0</v>
      </c>
      <c r="D8" s="262">
        <f>'Recursos Humanos'!T7</f>
        <v>0</v>
      </c>
      <c r="E8" s="262"/>
      <c r="F8" s="262"/>
      <c r="G8" s="262"/>
      <c r="H8" s="122"/>
      <c r="I8" s="127"/>
      <c r="J8" s="6"/>
      <c r="N8" s="1"/>
      <c r="O8" s="7"/>
      <c r="P8" s="1"/>
    </row>
    <row r="9" spans="1:16" ht="14.25" x14ac:dyDescent="0.2">
      <c r="A9" s="361" t="s">
        <v>429</v>
      </c>
      <c r="B9" s="361"/>
      <c r="C9" s="265"/>
      <c r="D9" s="266" t="s">
        <v>26</v>
      </c>
      <c r="E9" s="372"/>
      <c r="F9" s="373"/>
      <c r="G9" s="373"/>
      <c r="H9" s="370"/>
      <c r="I9" s="371"/>
      <c r="J9" s="153">
        <f>H9</f>
        <v>0</v>
      </c>
      <c r="N9" s="1"/>
      <c r="O9" s="7"/>
      <c r="P9" s="1"/>
    </row>
    <row r="10" spans="1:16" ht="15.75" x14ac:dyDescent="0.25">
      <c r="A10" s="365" t="s">
        <v>27</v>
      </c>
      <c r="B10" s="366"/>
      <c r="C10" s="366"/>
      <c r="D10" s="366"/>
      <c r="E10" s="366"/>
      <c r="F10" s="366"/>
      <c r="G10" s="366"/>
      <c r="H10" s="366"/>
      <c r="I10" s="367"/>
      <c r="J10" s="3"/>
      <c r="K10" s="3"/>
      <c r="L10" s="3"/>
      <c r="M10" s="3"/>
      <c r="N10" s="3"/>
      <c r="O10" s="3"/>
      <c r="P10" s="3"/>
    </row>
    <row r="11" spans="1:16" s="159" customFormat="1" ht="51" x14ac:dyDescent="0.2">
      <c r="A11" s="156" t="s">
        <v>28</v>
      </c>
      <c r="B11" s="157" t="s">
        <v>29</v>
      </c>
      <c r="C11" s="157" t="s">
        <v>404</v>
      </c>
      <c r="D11" s="157" t="s">
        <v>30</v>
      </c>
      <c r="E11" s="157" t="s">
        <v>405</v>
      </c>
      <c r="F11" s="157" t="s">
        <v>32</v>
      </c>
      <c r="G11" s="157" t="s">
        <v>33</v>
      </c>
      <c r="H11" s="157" t="s">
        <v>34</v>
      </c>
      <c r="I11" s="158" t="s">
        <v>35</v>
      </c>
    </row>
    <row r="12" spans="1:16" x14ac:dyDescent="0.2">
      <c r="A12" s="351" t="s">
        <v>339</v>
      </c>
      <c r="B12" s="352"/>
      <c r="C12" s="352"/>
      <c r="D12" s="352"/>
      <c r="E12" s="352"/>
      <c r="F12" s="352"/>
      <c r="G12" s="195">
        <f>SUM(G13:G14)</f>
        <v>0</v>
      </c>
      <c r="H12" s="196"/>
      <c r="I12" s="197"/>
    </row>
    <row r="13" spans="1:16" x14ac:dyDescent="0.2">
      <c r="A13" s="190">
        <v>1</v>
      </c>
      <c r="B13" s="191">
        <v>114</v>
      </c>
      <c r="C13" s="192" t="s">
        <v>315</v>
      </c>
      <c r="D13" s="192"/>
      <c r="E13" s="192"/>
      <c r="F13" s="192"/>
      <c r="G13" s="198">
        <f>F13*D13</f>
        <v>0</v>
      </c>
      <c r="H13" s="199"/>
      <c r="I13" s="200"/>
    </row>
    <row r="14" spans="1:16" x14ac:dyDescent="0.2">
      <c r="A14" s="190"/>
      <c r="B14" s="192"/>
      <c r="C14" s="193" t="s">
        <v>314</v>
      </c>
      <c r="D14" s="192"/>
      <c r="E14" s="192"/>
      <c r="F14" s="192"/>
      <c r="G14" s="198"/>
      <c r="H14" s="196"/>
      <c r="I14" s="197"/>
    </row>
    <row r="15" spans="1:16" x14ac:dyDescent="0.2">
      <c r="A15" s="351" t="s">
        <v>340</v>
      </c>
      <c r="B15" s="352"/>
      <c r="C15" s="352"/>
      <c r="D15" s="352"/>
      <c r="E15" s="352"/>
      <c r="F15" s="352"/>
      <c r="G15" s="195">
        <f>SUM(G16:G17)</f>
        <v>0</v>
      </c>
      <c r="H15" s="196"/>
      <c r="I15" s="197"/>
    </row>
    <row r="16" spans="1:16" x14ac:dyDescent="0.2">
      <c r="A16" s="190">
        <v>1</v>
      </c>
      <c r="B16" s="191">
        <v>115</v>
      </c>
      <c r="C16" s="192" t="s">
        <v>315</v>
      </c>
      <c r="D16" s="192"/>
      <c r="E16" s="192"/>
      <c r="F16" s="192"/>
      <c r="G16" s="198">
        <f>F16*D16</f>
        <v>0</v>
      </c>
      <c r="H16" s="199"/>
      <c r="I16" s="200"/>
    </row>
    <row r="17" spans="1:20" x14ac:dyDescent="0.2">
      <c r="A17" s="190"/>
      <c r="B17" s="191"/>
      <c r="C17" s="194"/>
      <c r="D17" s="192"/>
      <c r="E17" s="192"/>
      <c r="F17" s="192"/>
      <c r="G17" s="198">
        <f>F17*D17</f>
        <v>0</v>
      </c>
      <c r="H17" s="199"/>
      <c r="I17" s="200"/>
    </row>
    <row r="18" spans="1:20" x14ac:dyDescent="0.2">
      <c r="A18" s="351" t="s">
        <v>316</v>
      </c>
      <c r="B18" s="352"/>
      <c r="C18" s="352"/>
      <c r="D18" s="352"/>
      <c r="E18" s="352"/>
      <c r="F18" s="352"/>
      <c r="G18" s="195">
        <f>SUM(G19:G20)</f>
        <v>0</v>
      </c>
      <c r="H18" s="196"/>
      <c r="I18" s="197"/>
    </row>
    <row r="19" spans="1:20" x14ac:dyDescent="0.2">
      <c r="A19" s="190"/>
      <c r="B19" s="191">
        <v>116</v>
      </c>
      <c r="C19" s="192" t="s">
        <v>315</v>
      </c>
      <c r="D19" s="192"/>
      <c r="E19" s="192"/>
      <c r="F19" s="192"/>
      <c r="G19" s="198">
        <f>F19*D19</f>
        <v>0</v>
      </c>
      <c r="H19" s="199"/>
      <c r="I19" s="200"/>
    </row>
    <row r="20" spans="1:20" x14ac:dyDescent="0.2">
      <c r="A20" s="190"/>
      <c r="B20" s="192"/>
      <c r="C20" s="193" t="s">
        <v>314</v>
      </c>
      <c r="D20" s="192"/>
      <c r="E20" s="192"/>
      <c r="F20" s="192"/>
      <c r="G20" s="198"/>
      <c r="H20" s="196"/>
      <c r="I20" s="197"/>
    </row>
    <row r="21" spans="1:20" x14ac:dyDescent="0.2">
      <c r="A21" s="351" t="s">
        <v>317</v>
      </c>
      <c r="B21" s="352"/>
      <c r="C21" s="352"/>
      <c r="D21" s="352"/>
      <c r="E21" s="352"/>
      <c r="F21" s="352"/>
      <c r="G21" s="195">
        <f>SUM(G22:G23)</f>
        <v>0</v>
      </c>
      <c r="H21" s="196"/>
      <c r="I21" s="197"/>
    </row>
    <row r="22" spans="1:20" x14ac:dyDescent="0.2">
      <c r="A22" s="190">
        <v>1</v>
      </c>
      <c r="B22" s="191">
        <v>121</v>
      </c>
      <c r="C22" s="192" t="s">
        <v>315</v>
      </c>
      <c r="D22" s="192"/>
      <c r="E22" s="192"/>
      <c r="F22" s="192"/>
      <c r="G22" s="198">
        <f>F22*D22</f>
        <v>0</v>
      </c>
      <c r="H22" s="199"/>
      <c r="I22" s="200"/>
    </row>
    <row r="23" spans="1:20" x14ac:dyDescent="0.2">
      <c r="A23" s="190"/>
      <c r="B23" s="192"/>
      <c r="C23" s="193" t="s">
        <v>314</v>
      </c>
      <c r="D23" s="192"/>
      <c r="E23" s="192"/>
      <c r="F23" s="192"/>
      <c r="G23" s="198"/>
      <c r="H23" s="196"/>
      <c r="I23" s="197"/>
    </row>
    <row r="24" spans="1:20" x14ac:dyDescent="0.2">
      <c r="A24" s="351" t="s">
        <v>318</v>
      </c>
      <c r="B24" s="352"/>
      <c r="C24" s="352"/>
      <c r="D24" s="352"/>
      <c r="E24" s="352"/>
      <c r="F24" s="352"/>
      <c r="G24" s="195">
        <f>SUM(G25:G26)</f>
        <v>0</v>
      </c>
      <c r="H24" s="196"/>
      <c r="I24" s="197"/>
      <c r="P24" s="130"/>
      <c r="Q24" s="130"/>
      <c r="R24" s="130"/>
      <c r="S24" s="202"/>
      <c r="T24" s="202"/>
    </row>
    <row r="25" spans="1:20" x14ac:dyDescent="0.2">
      <c r="A25" s="190"/>
      <c r="B25" s="191">
        <v>122</v>
      </c>
      <c r="C25" s="192"/>
      <c r="D25" s="192"/>
      <c r="E25" s="192"/>
      <c r="F25" s="192"/>
      <c r="G25" s="198">
        <f>F25*D25</f>
        <v>0</v>
      </c>
      <c r="H25" s="199"/>
      <c r="I25" s="200"/>
      <c r="P25" s="202"/>
      <c r="Q25" s="202"/>
      <c r="R25" s="202"/>
      <c r="S25" s="202"/>
      <c r="T25" s="202"/>
    </row>
    <row r="26" spans="1:20" x14ac:dyDescent="0.2">
      <c r="A26" s="190"/>
      <c r="B26" s="192"/>
      <c r="C26" s="193" t="s">
        <v>314</v>
      </c>
      <c r="D26" s="192"/>
      <c r="E26" s="192"/>
      <c r="F26" s="192"/>
      <c r="G26" s="198"/>
      <c r="H26" s="196"/>
      <c r="I26" s="197"/>
      <c r="P26" s="202"/>
      <c r="Q26" s="202"/>
      <c r="R26" s="202"/>
      <c r="S26" s="202"/>
      <c r="T26" s="202"/>
    </row>
    <row r="27" spans="1:20" x14ac:dyDescent="0.2">
      <c r="A27" s="351" t="s">
        <v>319</v>
      </c>
      <c r="B27" s="352"/>
      <c r="C27" s="352"/>
      <c r="D27" s="352"/>
      <c r="E27" s="352"/>
      <c r="F27" s="352"/>
      <c r="G27" s="195">
        <f>SUM(G28:G29)</f>
        <v>0</v>
      </c>
      <c r="H27" s="196"/>
      <c r="I27" s="197"/>
      <c r="P27" s="130"/>
      <c r="Q27" s="130"/>
      <c r="R27" s="130"/>
      <c r="S27" s="202"/>
      <c r="T27" s="202"/>
    </row>
    <row r="28" spans="1:20" x14ac:dyDescent="0.2">
      <c r="A28" s="190"/>
      <c r="B28" s="191">
        <v>131</v>
      </c>
      <c r="C28" s="192"/>
      <c r="D28" s="192"/>
      <c r="E28" s="192"/>
      <c r="F28" s="192"/>
      <c r="G28" s="198">
        <f>F28*D28</f>
        <v>0</v>
      </c>
      <c r="H28" s="199"/>
      <c r="I28" s="200"/>
      <c r="P28" s="202"/>
      <c r="Q28" s="202"/>
      <c r="R28" s="202"/>
      <c r="S28" s="202"/>
      <c r="T28" s="202"/>
    </row>
    <row r="29" spans="1:20" x14ac:dyDescent="0.2">
      <c r="A29" s="190"/>
      <c r="B29" s="192"/>
      <c r="C29" s="193" t="s">
        <v>314</v>
      </c>
      <c r="D29" s="192"/>
      <c r="E29" s="192"/>
      <c r="F29" s="192"/>
      <c r="G29" s="198"/>
      <c r="H29" s="196"/>
      <c r="I29" s="197"/>
      <c r="P29" s="202"/>
      <c r="Q29" s="202"/>
      <c r="R29" s="202"/>
      <c r="S29" s="202"/>
      <c r="T29" s="202"/>
    </row>
    <row r="30" spans="1:20" x14ac:dyDescent="0.2">
      <c r="A30" s="351" t="s">
        <v>320</v>
      </c>
      <c r="B30" s="352"/>
      <c r="C30" s="352"/>
      <c r="D30" s="352"/>
      <c r="E30" s="352"/>
      <c r="F30" s="352"/>
      <c r="G30" s="195">
        <f>SUM(G31:G32)</f>
        <v>0</v>
      </c>
      <c r="H30" s="196"/>
      <c r="I30" s="197"/>
      <c r="P30" s="130"/>
      <c r="Q30" s="130"/>
      <c r="R30" s="130"/>
      <c r="S30" s="202"/>
      <c r="T30" s="202"/>
    </row>
    <row r="31" spans="1:20" x14ac:dyDescent="0.2">
      <c r="A31" s="190"/>
      <c r="B31" s="191">
        <v>133</v>
      </c>
      <c r="C31" s="192"/>
      <c r="D31" s="192"/>
      <c r="E31" s="192"/>
      <c r="F31" s="192"/>
      <c r="G31" s="198">
        <f>F31*D31</f>
        <v>0</v>
      </c>
      <c r="H31" s="199"/>
      <c r="I31" s="200"/>
      <c r="P31" s="202"/>
      <c r="Q31" s="202"/>
      <c r="R31" s="202"/>
      <c r="S31" s="202"/>
      <c r="T31" s="202"/>
    </row>
    <row r="32" spans="1:20" x14ac:dyDescent="0.2">
      <c r="A32" s="190"/>
      <c r="B32" s="192"/>
      <c r="C32" s="193" t="s">
        <v>314</v>
      </c>
      <c r="D32" s="192"/>
      <c r="E32" s="192"/>
      <c r="F32" s="192"/>
      <c r="G32" s="198"/>
      <c r="H32" s="196"/>
      <c r="I32" s="197"/>
      <c r="P32" s="202"/>
      <c r="Q32" s="202"/>
      <c r="R32" s="202"/>
      <c r="S32" s="202"/>
      <c r="T32" s="202"/>
    </row>
    <row r="33" spans="1:20" x14ac:dyDescent="0.2">
      <c r="A33" s="351" t="s">
        <v>322</v>
      </c>
      <c r="B33" s="352"/>
      <c r="C33" s="352"/>
      <c r="D33" s="352"/>
      <c r="E33" s="352"/>
      <c r="F33" s="352"/>
      <c r="G33" s="195">
        <f>SUM(G34:G35)</f>
        <v>0</v>
      </c>
      <c r="H33" s="196"/>
      <c r="I33" s="197"/>
      <c r="P33" s="130"/>
      <c r="Q33" s="130"/>
      <c r="R33" s="130"/>
      <c r="S33" s="202"/>
      <c r="T33" s="202"/>
    </row>
    <row r="34" spans="1:20" x14ac:dyDescent="0.2">
      <c r="A34" s="190"/>
      <c r="B34" s="191">
        <v>141</v>
      </c>
      <c r="C34" s="192"/>
      <c r="D34" s="192"/>
      <c r="E34" s="192"/>
      <c r="F34" s="192"/>
      <c r="G34" s="198">
        <f>F34*D34</f>
        <v>0</v>
      </c>
      <c r="H34" s="199"/>
      <c r="I34" s="200"/>
      <c r="P34" s="202"/>
      <c r="Q34" s="202"/>
      <c r="R34" s="202"/>
      <c r="S34" s="202"/>
      <c r="T34" s="202"/>
    </row>
    <row r="35" spans="1:20" x14ac:dyDescent="0.2">
      <c r="A35" s="190"/>
      <c r="B35" s="192"/>
      <c r="C35" s="193" t="s">
        <v>314</v>
      </c>
      <c r="D35" s="192"/>
      <c r="E35" s="192"/>
      <c r="F35" s="192"/>
      <c r="G35" s="198"/>
      <c r="H35" s="196"/>
      <c r="I35" s="197"/>
      <c r="P35" s="202"/>
      <c r="Q35" s="202"/>
      <c r="R35" s="202"/>
      <c r="S35" s="202"/>
      <c r="T35" s="202"/>
    </row>
    <row r="36" spans="1:20" x14ac:dyDescent="0.2">
      <c r="A36" s="351" t="s">
        <v>323</v>
      </c>
      <c r="B36" s="352"/>
      <c r="C36" s="352"/>
      <c r="D36" s="352"/>
      <c r="E36" s="352"/>
      <c r="F36" s="352"/>
      <c r="G36" s="195">
        <f>SUM(G37:G38)</f>
        <v>0</v>
      </c>
      <c r="H36" s="196"/>
      <c r="I36" s="197"/>
      <c r="P36" s="130"/>
      <c r="Q36" s="130"/>
      <c r="R36" s="130"/>
      <c r="S36" s="202"/>
      <c r="T36" s="202"/>
    </row>
    <row r="37" spans="1:20" x14ac:dyDescent="0.2">
      <c r="A37" s="190"/>
      <c r="B37" s="191">
        <v>142</v>
      </c>
      <c r="C37" s="192"/>
      <c r="D37" s="192"/>
      <c r="E37" s="192"/>
      <c r="F37" s="192"/>
      <c r="G37" s="198">
        <f>F37*D37</f>
        <v>0</v>
      </c>
      <c r="H37" s="199"/>
      <c r="I37" s="200"/>
      <c r="P37" s="202"/>
      <c r="Q37" s="202"/>
      <c r="R37" s="202"/>
      <c r="S37" s="202"/>
      <c r="T37" s="202"/>
    </row>
    <row r="38" spans="1:20" x14ac:dyDescent="0.2">
      <c r="A38" s="190"/>
      <c r="B38" s="192"/>
      <c r="C38" s="193" t="s">
        <v>314</v>
      </c>
      <c r="D38" s="192"/>
      <c r="E38" s="192"/>
      <c r="F38" s="192"/>
      <c r="G38" s="198"/>
      <c r="H38" s="196"/>
      <c r="I38" s="197"/>
      <c r="P38" s="202"/>
      <c r="Q38" s="202"/>
      <c r="R38" s="202"/>
      <c r="S38" s="202"/>
      <c r="T38" s="202"/>
    </row>
    <row r="39" spans="1:20" x14ac:dyDescent="0.2">
      <c r="A39" s="351" t="s">
        <v>324</v>
      </c>
      <c r="B39" s="352"/>
      <c r="C39" s="352"/>
      <c r="D39" s="352"/>
      <c r="E39" s="352"/>
      <c r="F39" s="352"/>
      <c r="G39" s="195">
        <f>SUM(G40:G41)</f>
        <v>0</v>
      </c>
      <c r="H39" s="196"/>
      <c r="I39" s="197"/>
      <c r="P39" s="130"/>
      <c r="Q39" s="130"/>
      <c r="R39" s="130"/>
      <c r="S39" s="202"/>
      <c r="T39" s="202"/>
    </row>
    <row r="40" spans="1:20" x14ac:dyDescent="0.2">
      <c r="A40" s="190"/>
      <c r="B40" s="191">
        <v>158</v>
      </c>
      <c r="C40" s="192"/>
      <c r="D40" s="192"/>
      <c r="E40" s="192"/>
      <c r="F40" s="192"/>
      <c r="G40" s="198">
        <f>F40*D40</f>
        <v>0</v>
      </c>
      <c r="H40" s="199"/>
      <c r="I40" s="200"/>
      <c r="P40" s="202"/>
      <c r="Q40" s="202"/>
      <c r="R40" s="202"/>
      <c r="S40" s="202"/>
      <c r="T40" s="202"/>
    </row>
    <row r="41" spans="1:20" x14ac:dyDescent="0.2">
      <c r="A41" s="190"/>
      <c r="B41" s="192"/>
      <c r="C41" s="193" t="s">
        <v>314</v>
      </c>
      <c r="D41" s="192"/>
      <c r="E41" s="192"/>
      <c r="F41" s="192"/>
      <c r="G41" s="198"/>
      <c r="H41" s="196"/>
      <c r="I41" s="197"/>
      <c r="P41" s="202"/>
      <c r="Q41" s="202"/>
      <c r="R41" s="202"/>
      <c r="S41" s="202"/>
      <c r="T41" s="202"/>
    </row>
    <row r="42" spans="1:20" x14ac:dyDescent="0.2">
      <c r="A42" s="351" t="s">
        <v>321</v>
      </c>
      <c r="B42" s="352"/>
      <c r="C42" s="352"/>
      <c r="D42" s="352"/>
      <c r="E42" s="352"/>
      <c r="F42" s="352"/>
      <c r="G42" s="195">
        <f>SUM(G43:G44)</f>
        <v>0</v>
      </c>
      <c r="H42" s="196"/>
      <c r="I42" s="197"/>
    </row>
    <row r="43" spans="1:20" x14ac:dyDescent="0.2">
      <c r="A43" s="190"/>
      <c r="B43" s="192" t="s">
        <v>38</v>
      </c>
      <c r="C43" s="192"/>
      <c r="D43" s="192"/>
      <c r="E43" s="192"/>
      <c r="F43" s="192"/>
      <c r="G43" s="198">
        <f>F43*D43</f>
        <v>0</v>
      </c>
      <c r="H43" s="199"/>
      <c r="I43" s="200"/>
    </row>
    <row r="44" spans="1:20" x14ac:dyDescent="0.2">
      <c r="A44" s="190"/>
      <c r="B44" s="192"/>
      <c r="C44" s="193" t="s">
        <v>314</v>
      </c>
      <c r="D44" s="192"/>
      <c r="E44" s="192"/>
      <c r="F44" s="192"/>
      <c r="G44" s="198"/>
      <c r="H44" s="196"/>
      <c r="I44" s="197"/>
    </row>
    <row r="45" spans="1:20" x14ac:dyDescent="0.2">
      <c r="A45" s="351" t="s">
        <v>325</v>
      </c>
      <c r="B45" s="352"/>
      <c r="C45" s="352"/>
      <c r="D45" s="352"/>
      <c r="E45" s="352"/>
      <c r="F45" s="352"/>
      <c r="G45" s="195">
        <f>SUM(G46:G47)</f>
        <v>0</v>
      </c>
      <c r="H45" s="196"/>
      <c r="I45" s="197"/>
    </row>
    <row r="46" spans="1:20" x14ac:dyDescent="0.2">
      <c r="A46" s="190"/>
      <c r="B46" s="191">
        <v>162</v>
      </c>
      <c r="C46" s="192"/>
      <c r="D46" s="192"/>
      <c r="E46" s="192"/>
      <c r="F46" s="192"/>
      <c r="G46" s="198">
        <f>F46*D46</f>
        <v>0</v>
      </c>
      <c r="H46" s="199"/>
      <c r="I46" s="200"/>
    </row>
    <row r="47" spans="1:20" x14ac:dyDescent="0.2">
      <c r="A47" s="190"/>
      <c r="B47" s="192"/>
      <c r="C47" s="193" t="s">
        <v>314</v>
      </c>
      <c r="D47" s="192"/>
      <c r="E47" s="192"/>
      <c r="F47" s="192"/>
      <c r="G47" s="198"/>
      <c r="H47" s="196"/>
      <c r="I47" s="197"/>
    </row>
    <row r="48" spans="1:20" x14ac:dyDescent="0.2">
      <c r="A48" s="353" t="s">
        <v>328</v>
      </c>
      <c r="B48" s="354"/>
      <c r="C48" s="354"/>
      <c r="D48" s="354"/>
      <c r="E48" s="354"/>
      <c r="F48" s="355"/>
      <c r="G48" s="195">
        <f>SUM(G49:G50)</f>
        <v>0</v>
      </c>
      <c r="H48" s="196"/>
      <c r="I48" s="197"/>
    </row>
    <row r="49" spans="1:9" x14ac:dyDescent="0.2">
      <c r="A49" s="190"/>
      <c r="B49" s="191">
        <v>163</v>
      </c>
      <c r="C49" s="192"/>
      <c r="D49" s="192"/>
      <c r="E49" s="192"/>
      <c r="F49" s="192"/>
      <c r="G49" s="198">
        <f>F49*D49</f>
        <v>0</v>
      </c>
      <c r="H49" s="199"/>
      <c r="I49" s="200"/>
    </row>
    <row r="50" spans="1:9" x14ac:dyDescent="0.2">
      <c r="A50" s="190"/>
      <c r="B50" s="192"/>
      <c r="C50" s="193" t="s">
        <v>314</v>
      </c>
      <c r="D50" s="192"/>
      <c r="E50" s="192"/>
      <c r="F50" s="192"/>
      <c r="G50" s="198"/>
      <c r="H50" s="196"/>
      <c r="I50" s="197"/>
    </row>
    <row r="51" spans="1:9" x14ac:dyDescent="0.2">
      <c r="A51" s="351" t="s">
        <v>327</v>
      </c>
      <c r="B51" s="352"/>
      <c r="C51" s="352"/>
      <c r="D51" s="352"/>
      <c r="E51" s="352"/>
      <c r="F51" s="352"/>
      <c r="G51" s="195">
        <f>SUM(G52:G53)</f>
        <v>0</v>
      </c>
      <c r="H51" s="196"/>
      <c r="I51" s="197"/>
    </row>
    <row r="52" spans="1:9" x14ac:dyDescent="0.2">
      <c r="A52" s="190"/>
      <c r="B52" s="191">
        <v>165</v>
      </c>
      <c r="C52" s="192"/>
      <c r="D52" s="192"/>
      <c r="E52" s="192"/>
      <c r="F52" s="192"/>
      <c r="G52" s="198">
        <f>F52*D52</f>
        <v>0</v>
      </c>
      <c r="H52" s="199"/>
      <c r="I52" s="200"/>
    </row>
    <row r="53" spans="1:9" x14ac:dyDescent="0.2">
      <c r="A53" s="190"/>
      <c r="B53" s="192"/>
      <c r="C53" s="193" t="s">
        <v>314</v>
      </c>
      <c r="D53" s="192"/>
      <c r="E53" s="192"/>
      <c r="F53" s="192"/>
      <c r="G53" s="198"/>
      <c r="H53" s="196"/>
      <c r="I53" s="197"/>
    </row>
    <row r="54" spans="1:9" x14ac:dyDescent="0.2">
      <c r="A54" s="351" t="s">
        <v>329</v>
      </c>
      <c r="B54" s="352"/>
      <c r="C54" s="352"/>
      <c r="D54" s="352"/>
      <c r="E54" s="352"/>
      <c r="F54" s="352"/>
      <c r="G54" s="195">
        <f>SUM(G55:G56)</f>
        <v>0</v>
      </c>
      <c r="H54" s="196"/>
      <c r="I54" s="197"/>
    </row>
    <row r="55" spans="1:9" x14ac:dyDescent="0.2">
      <c r="A55" s="190"/>
      <c r="B55" s="191">
        <v>166</v>
      </c>
      <c r="C55" s="192"/>
      <c r="D55" s="192"/>
      <c r="E55" s="192"/>
      <c r="F55" s="192"/>
      <c r="G55" s="198">
        <f>F55*D55</f>
        <v>0</v>
      </c>
      <c r="H55" s="199"/>
      <c r="I55" s="200"/>
    </row>
    <row r="56" spans="1:9" x14ac:dyDescent="0.2">
      <c r="A56" s="190"/>
      <c r="B56" s="192"/>
      <c r="C56" s="193" t="s">
        <v>314</v>
      </c>
      <c r="D56" s="192"/>
      <c r="E56" s="192"/>
      <c r="F56" s="192"/>
      <c r="G56" s="198"/>
      <c r="H56" s="196"/>
      <c r="I56" s="197"/>
    </row>
    <row r="57" spans="1:9" x14ac:dyDescent="0.2">
      <c r="A57" s="351" t="s">
        <v>330</v>
      </c>
      <c r="B57" s="352"/>
      <c r="C57" s="352"/>
      <c r="D57" s="352"/>
      <c r="E57" s="352"/>
      <c r="F57" s="352"/>
      <c r="G57" s="195">
        <f>SUM(G58:G59)</f>
        <v>0</v>
      </c>
      <c r="H57" s="196"/>
      <c r="I57" s="197"/>
    </row>
    <row r="58" spans="1:9" x14ac:dyDescent="0.2">
      <c r="A58" s="190"/>
      <c r="B58" s="191">
        <v>168</v>
      </c>
      <c r="C58" s="192"/>
      <c r="D58" s="192"/>
      <c r="E58" s="192"/>
      <c r="F58" s="192"/>
      <c r="G58" s="198">
        <f>F58*D58</f>
        <v>0</v>
      </c>
      <c r="H58" s="199"/>
      <c r="I58" s="200"/>
    </row>
    <row r="59" spans="1:9" x14ac:dyDescent="0.2">
      <c r="A59" s="190"/>
      <c r="B59" s="192"/>
      <c r="C59" s="193" t="s">
        <v>314</v>
      </c>
      <c r="D59" s="192"/>
      <c r="E59" s="192"/>
      <c r="F59" s="192"/>
      <c r="G59" s="198"/>
      <c r="H59" s="196"/>
      <c r="I59" s="197"/>
    </row>
    <row r="60" spans="1:9" x14ac:dyDescent="0.2">
      <c r="A60" s="351" t="s">
        <v>331</v>
      </c>
      <c r="B60" s="352"/>
      <c r="C60" s="352"/>
      <c r="D60" s="352"/>
      <c r="E60" s="352"/>
      <c r="F60" s="352"/>
      <c r="G60" s="195">
        <f>SUM(G61:G62)</f>
        <v>0</v>
      </c>
      <c r="H60" s="196"/>
      <c r="I60" s="197"/>
    </row>
    <row r="61" spans="1:9" x14ac:dyDescent="0.2">
      <c r="A61" s="190"/>
      <c r="B61" s="191">
        <v>169</v>
      </c>
      <c r="C61" s="192"/>
      <c r="D61" s="192"/>
      <c r="E61" s="192"/>
      <c r="F61" s="192"/>
      <c r="G61" s="198">
        <f>F61*D61</f>
        <v>0</v>
      </c>
      <c r="H61" s="199"/>
      <c r="I61" s="200"/>
    </row>
    <row r="62" spans="1:9" x14ac:dyDescent="0.2">
      <c r="A62" s="190"/>
      <c r="B62" s="192"/>
      <c r="C62" s="193" t="s">
        <v>314</v>
      </c>
      <c r="D62" s="192"/>
      <c r="E62" s="192"/>
      <c r="F62" s="192"/>
      <c r="G62" s="198"/>
      <c r="H62" s="196"/>
      <c r="I62" s="197"/>
    </row>
    <row r="63" spans="1:9" x14ac:dyDescent="0.2">
      <c r="A63" s="351" t="s">
        <v>332</v>
      </c>
      <c r="B63" s="352"/>
      <c r="C63" s="352"/>
      <c r="D63" s="352"/>
      <c r="E63" s="352"/>
      <c r="F63" s="352"/>
      <c r="G63" s="195">
        <f>SUM(G64:G65)</f>
        <v>0</v>
      </c>
      <c r="H63" s="196"/>
      <c r="I63" s="197"/>
    </row>
    <row r="64" spans="1:9" x14ac:dyDescent="0.2">
      <c r="A64" s="190"/>
      <c r="B64" s="191">
        <v>181</v>
      </c>
      <c r="C64" s="192"/>
      <c r="D64" s="192"/>
      <c r="E64" s="192"/>
      <c r="F64" s="192"/>
      <c r="G64" s="198">
        <f>F64*D64</f>
        <v>0</v>
      </c>
      <c r="H64" s="199"/>
      <c r="I64" s="200"/>
    </row>
    <row r="65" spans="1:9" x14ac:dyDescent="0.2">
      <c r="A65" s="190"/>
      <c r="B65" s="192"/>
      <c r="C65" s="193" t="s">
        <v>314</v>
      </c>
      <c r="D65" s="192"/>
      <c r="E65" s="192"/>
      <c r="F65" s="192"/>
      <c r="G65" s="198"/>
      <c r="H65" s="196"/>
      <c r="I65" s="197"/>
    </row>
    <row r="66" spans="1:9" x14ac:dyDescent="0.2">
      <c r="A66" s="351" t="s">
        <v>333</v>
      </c>
      <c r="B66" s="352"/>
      <c r="C66" s="352"/>
      <c r="D66" s="352"/>
      <c r="E66" s="352"/>
      <c r="F66" s="352"/>
      <c r="G66" s="195">
        <f>SUM(G67:G68)</f>
        <v>0</v>
      </c>
      <c r="H66" s="196"/>
      <c r="I66" s="197"/>
    </row>
    <row r="67" spans="1:9" x14ac:dyDescent="0.2">
      <c r="A67" s="190"/>
      <c r="B67" s="191">
        <v>182</v>
      </c>
      <c r="C67" s="192"/>
      <c r="D67" s="192"/>
      <c r="E67" s="192"/>
      <c r="F67" s="192"/>
      <c r="G67" s="198">
        <f>F67*D67</f>
        <v>0</v>
      </c>
      <c r="H67" s="199"/>
      <c r="I67" s="200"/>
    </row>
    <row r="68" spans="1:9" x14ac:dyDescent="0.2">
      <c r="A68" s="190"/>
      <c r="B68" s="192"/>
      <c r="C68" s="193" t="s">
        <v>314</v>
      </c>
      <c r="D68" s="192"/>
      <c r="E68" s="192"/>
      <c r="F68" s="192"/>
      <c r="G68" s="198"/>
      <c r="H68" s="196"/>
      <c r="I68" s="197"/>
    </row>
    <row r="69" spans="1:9" x14ac:dyDescent="0.2">
      <c r="A69" s="351" t="s">
        <v>367</v>
      </c>
      <c r="B69" s="352"/>
      <c r="C69" s="352"/>
      <c r="D69" s="352"/>
      <c r="E69" s="352"/>
      <c r="F69" s="352"/>
      <c r="G69" s="195">
        <f>SUM(G70:G71)</f>
        <v>0</v>
      </c>
      <c r="H69" s="196"/>
      <c r="I69" s="197"/>
    </row>
    <row r="70" spans="1:9" x14ac:dyDescent="0.2">
      <c r="A70" s="190"/>
      <c r="B70" s="191">
        <v>184</v>
      </c>
      <c r="C70" s="192"/>
      <c r="D70" s="192"/>
      <c r="E70" s="192"/>
      <c r="F70" s="192"/>
      <c r="G70" s="198">
        <f>F70*D70</f>
        <v>0</v>
      </c>
      <c r="H70" s="199"/>
      <c r="I70" s="200"/>
    </row>
    <row r="71" spans="1:9" x14ac:dyDescent="0.2">
      <c r="A71" s="190"/>
      <c r="B71" s="192"/>
      <c r="C71" s="193" t="s">
        <v>314</v>
      </c>
      <c r="D71" s="192"/>
      <c r="E71" s="192"/>
      <c r="F71" s="192"/>
      <c r="G71" s="198"/>
      <c r="H71" s="196"/>
      <c r="I71" s="197"/>
    </row>
    <row r="72" spans="1:9" x14ac:dyDescent="0.2">
      <c r="A72" s="351" t="s">
        <v>335</v>
      </c>
      <c r="B72" s="352"/>
      <c r="C72" s="352"/>
      <c r="D72" s="352"/>
      <c r="E72" s="352"/>
      <c r="F72" s="352"/>
      <c r="G72" s="195">
        <f>SUM(G73:G74)</f>
        <v>0</v>
      </c>
      <c r="H72" s="196"/>
      <c r="I72" s="197"/>
    </row>
    <row r="73" spans="1:9" x14ac:dyDescent="0.2">
      <c r="A73" s="190"/>
      <c r="B73" s="191">
        <v>185</v>
      </c>
      <c r="C73" s="192"/>
      <c r="D73" s="192"/>
      <c r="E73" s="192"/>
      <c r="F73" s="192"/>
      <c r="G73" s="198">
        <f>F73*D73</f>
        <v>0</v>
      </c>
      <c r="H73" s="199"/>
      <c r="I73" s="200"/>
    </row>
    <row r="74" spans="1:9" x14ac:dyDescent="0.2">
      <c r="A74" s="190"/>
      <c r="B74" s="192"/>
      <c r="C74" s="193" t="s">
        <v>314</v>
      </c>
      <c r="D74" s="192"/>
      <c r="E74" s="192"/>
      <c r="F74" s="192"/>
      <c r="G74" s="198"/>
      <c r="H74" s="196"/>
      <c r="I74" s="197"/>
    </row>
    <row r="75" spans="1:9" x14ac:dyDescent="0.2">
      <c r="A75" s="351" t="s">
        <v>334</v>
      </c>
      <c r="B75" s="352"/>
      <c r="C75" s="352"/>
      <c r="D75" s="352"/>
      <c r="E75" s="352"/>
      <c r="F75" s="352"/>
      <c r="G75" s="195">
        <f>SUM(G76:G77)</f>
        <v>0</v>
      </c>
      <c r="H75" s="196"/>
      <c r="I75" s="197"/>
    </row>
    <row r="76" spans="1:9" x14ac:dyDescent="0.2">
      <c r="A76" s="190"/>
      <c r="B76" s="191">
        <v>186</v>
      </c>
      <c r="C76" s="192"/>
      <c r="D76" s="192"/>
      <c r="E76" s="192"/>
      <c r="F76" s="192"/>
      <c r="G76" s="198">
        <f>F76*D76</f>
        <v>0</v>
      </c>
      <c r="H76" s="199"/>
      <c r="I76" s="200"/>
    </row>
    <row r="77" spans="1:9" x14ac:dyDescent="0.2">
      <c r="A77" s="190"/>
      <c r="B77" s="192"/>
      <c r="C77" s="193" t="s">
        <v>314</v>
      </c>
      <c r="D77" s="192"/>
      <c r="E77" s="192"/>
      <c r="F77" s="192"/>
      <c r="G77" s="198"/>
      <c r="H77" s="196"/>
      <c r="I77" s="197"/>
    </row>
    <row r="78" spans="1:9" x14ac:dyDescent="0.2">
      <c r="A78" s="351" t="s">
        <v>338</v>
      </c>
      <c r="B78" s="352"/>
      <c r="C78" s="352"/>
      <c r="D78" s="352"/>
      <c r="E78" s="352"/>
      <c r="F78" s="352"/>
      <c r="G78" s="195">
        <f>SUM(G79:G80)</f>
        <v>0</v>
      </c>
      <c r="H78" s="196"/>
      <c r="I78" s="197"/>
    </row>
    <row r="79" spans="1:9" x14ac:dyDescent="0.2">
      <c r="A79" s="190"/>
      <c r="B79" s="191">
        <v>187</v>
      </c>
      <c r="C79" s="192"/>
      <c r="D79" s="192"/>
      <c r="E79" s="192"/>
      <c r="F79" s="192"/>
      <c r="G79" s="198">
        <f>F79*D79</f>
        <v>0</v>
      </c>
      <c r="H79" s="199"/>
      <c r="I79" s="200"/>
    </row>
    <row r="80" spans="1:9" x14ac:dyDescent="0.2">
      <c r="A80" s="190"/>
      <c r="B80" s="192"/>
      <c r="C80" s="193" t="s">
        <v>314</v>
      </c>
      <c r="D80" s="192"/>
      <c r="E80" s="192"/>
      <c r="F80" s="192"/>
      <c r="G80" s="198"/>
      <c r="H80" s="196"/>
      <c r="I80" s="197"/>
    </row>
    <row r="81" spans="1:9" x14ac:dyDescent="0.2">
      <c r="A81" s="351" t="s">
        <v>337</v>
      </c>
      <c r="B81" s="352"/>
      <c r="C81" s="352"/>
      <c r="D81" s="352"/>
      <c r="E81" s="352"/>
      <c r="F81" s="352"/>
      <c r="G81" s="195">
        <f>SUM(G82:G83)</f>
        <v>0</v>
      </c>
      <c r="H81" s="196"/>
      <c r="I81" s="197"/>
    </row>
    <row r="82" spans="1:9" x14ac:dyDescent="0.2">
      <c r="A82" s="190"/>
      <c r="B82" s="191">
        <v>188</v>
      </c>
      <c r="C82" s="192"/>
      <c r="D82" s="192"/>
      <c r="E82" s="192"/>
      <c r="F82" s="192"/>
      <c r="G82" s="198">
        <f>F82*D82</f>
        <v>0</v>
      </c>
      <c r="H82" s="199"/>
      <c r="I82" s="200"/>
    </row>
    <row r="83" spans="1:9" ht="15.6" customHeight="1" x14ac:dyDescent="0.2">
      <c r="A83" s="190"/>
      <c r="B83" s="192"/>
      <c r="C83" s="193" t="s">
        <v>314</v>
      </c>
      <c r="D83" s="192"/>
      <c r="E83" s="192"/>
      <c r="F83" s="192"/>
      <c r="G83" s="198"/>
      <c r="H83" s="196"/>
      <c r="I83" s="197"/>
    </row>
    <row r="84" spans="1:9" x14ac:dyDescent="0.2">
      <c r="A84" s="351" t="s">
        <v>336</v>
      </c>
      <c r="B84" s="352"/>
      <c r="C84" s="352"/>
      <c r="D84" s="352"/>
      <c r="E84" s="352"/>
      <c r="F84" s="352"/>
      <c r="G84" s="195">
        <f>SUM(G85:G86)</f>
        <v>0</v>
      </c>
      <c r="H84" s="196"/>
      <c r="I84" s="197"/>
    </row>
    <row r="85" spans="1:9" x14ac:dyDescent="0.2">
      <c r="A85" s="190"/>
      <c r="B85" s="191">
        <v>189</v>
      </c>
      <c r="C85" s="192"/>
      <c r="D85" s="192"/>
      <c r="E85" s="192"/>
      <c r="F85" s="192"/>
      <c r="G85" s="198">
        <f>F85*D85</f>
        <v>0</v>
      </c>
      <c r="H85" s="199"/>
      <c r="I85" s="200"/>
    </row>
    <row r="86" spans="1:9" x14ac:dyDescent="0.2">
      <c r="A86" s="190"/>
      <c r="B86" s="192"/>
      <c r="C86" s="193" t="s">
        <v>314</v>
      </c>
      <c r="D86" s="192"/>
      <c r="E86" s="192"/>
      <c r="F86" s="192"/>
      <c r="G86" s="198"/>
      <c r="H86" s="196"/>
      <c r="I86" s="197"/>
    </row>
    <row r="87" spans="1:9" x14ac:dyDescent="0.2">
      <c r="A87" s="351" t="s">
        <v>360</v>
      </c>
      <c r="B87" s="352"/>
      <c r="C87" s="352"/>
      <c r="D87" s="352"/>
      <c r="E87" s="352"/>
      <c r="F87" s="352"/>
      <c r="G87" s="195">
        <f>SUM(G88:G89)</f>
        <v>0</v>
      </c>
      <c r="H87" s="196"/>
      <c r="I87" s="197"/>
    </row>
    <row r="88" spans="1:9" x14ac:dyDescent="0.2">
      <c r="A88" s="190"/>
      <c r="B88" s="201">
        <v>196</v>
      </c>
      <c r="C88" s="192"/>
      <c r="D88" s="192"/>
      <c r="E88" s="192"/>
      <c r="F88" s="192"/>
      <c r="G88" s="198">
        <f>F88*D88</f>
        <v>0</v>
      </c>
      <c r="H88" s="199"/>
      <c r="I88" s="200"/>
    </row>
    <row r="89" spans="1:9" ht="13.5" thickBot="1" x14ac:dyDescent="0.25">
      <c r="A89" s="203"/>
      <c r="B89" s="204"/>
      <c r="C89" s="205" t="s">
        <v>314</v>
      </c>
      <c r="D89" s="204"/>
      <c r="E89" s="204"/>
      <c r="F89" s="204"/>
      <c r="G89" s="206"/>
      <c r="H89" s="207"/>
      <c r="I89" s="208"/>
    </row>
    <row r="90" spans="1:9" ht="13.5" thickBot="1" x14ac:dyDescent="0.25"/>
    <row r="91" spans="1:9" ht="15.75" thickBot="1" x14ac:dyDescent="0.3">
      <c r="F91" s="209" t="s">
        <v>19</v>
      </c>
      <c r="G91" s="210">
        <f>G12+G15+G18+G21+G24+G27+G30+G33+G36+G39+G42+G45+G48+G51+G54+G57+G60+G63+G66+G69+G72+G75+G78+G81+G84+G87</f>
        <v>0</v>
      </c>
    </row>
    <row r="92" spans="1:9" ht="13.5" customHeight="1" x14ac:dyDescent="0.2"/>
    <row r="93" spans="1:9" ht="13.5" customHeight="1" x14ac:dyDescent="0.2"/>
    <row r="94" spans="1:9" ht="13.5" customHeight="1" x14ac:dyDescent="0.2"/>
    <row r="97" spans="2:9" s="107" customFormat="1" x14ac:dyDescent="0.2">
      <c r="B97" s="286" t="s">
        <v>474</v>
      </c>
      <c r="C97" s="285"/>
      <c r="D97" s="286" t="s">
        <v>474</v>
      </c>
      <c r="E97" s="318"/>
      <c r="F97" s="318"/>
      <c r="G97" s="318"/>
      <c r="H97" s="286" t="s">
        <v>474</v>
      </c>
    </row>
    <row r="98" spans="2:9" s="107" customFormat="1" x14ac:dyDescent="0.2">
      <c r="B98" s="286"/>
      <c r="C98" s="287">
        <f>'Recursos Humanos'!E8</f>
        <v>0</v>
      </c>
      <c r="D98" s="286"/>
      <c r="E98" s="350" t="str">
        <f>H6</f>
        <v/>
      </c>
      <c r="F98" s="350"/>
      <c r="G98" s="350"/>
      <c r="H98" s="286"/>
      <c r="I98" s="287" t="s">
        <v>501</v>
      </c>
    </row>
    <row r="99" spans="2:9" s="107" customFormat="1" x14ac:dyDescent="0.2">
      <c r="C99" s="285" t="s">
        <v>454</v>
      </c>
      <c r="E99" s="318" t="s">
        <v>498</v>
      </c>
      <c r="F99" s="318"/>
      <c r="G99" s="318"/>
      <c r="I99" s="285" t="s">
        <v>500</v>
      </c>
    </row>
  </sheetData>
  <sheetProtection password="C94B" sheet="1" objects="1" scenarios="1" insertRows="0" deleteRows="0" selectLockedCells="1"/>
  <mergeCells count="46">
    <mergeCell ref="A87:F87"/>
    <mergeCell ref="A10:I10"/>
    <mergeCell ref="C3:I3"/>
    <mergeCell ref="A3:B3"/>
    <mergeCell ref="A63:F63"/>
    <mergeCell ref="A72:F72"/>
    <mergeCell ref="A69:F69"/>
    <mergeCell ref="A66:F66"/>
    <mergeCell ref="A9:B9"/>
    <mergeCell ref="H9:I9"/>
    <mergeCell ref="A7:B7"/>
    <mergeCell ref="A8:B8"/>
    <mergeCell ref="E9:G9"/>
    <mergeCell ref="A12:F12"/>
    <mergeCell ref="A15:F15"/>
    <mergeCell ref="A57:F57"/>
    <mergeCell ref="A1:P1"/>
    <mergeCell ref="A2:I2"/>
    <mergeCell ref="A4:B4"/>
    <mergeCell ref="A5:B5"/>
    <mergeCell ref="A6:B6"/>
    <mergeCell ref="H4:I4"/>
    <mergeCell ref="H6:I6"/>
    <mergeCell ref="A30:F30"/>
    <mergeCell ref="A27:F27"/>
    <mergeCell ref="A24:F24"/>
    <mergeCell ref="A21:F21"/>
    <mergeCell ref="D4:G4"/>
    <mergeCell ref="D6:G6"/>
    <mergeCell ref="A18:F18"/>
    <mergeCell ref="E99:G99"/>
    <mergeCell ref="E97:G97"/>
    <mergeCell ref="E98:G98"/>
    <mergeCell ref="A33:F33"/>
    <mergeCell ref="A36:F36"/>
    <mergeCell ref="A39:F39"/>
    <mergeCell ref="A45:F45"/>
    <mergeCell ref="A60:F60"/>
    <mergeCell ref="A54:F54"/>
    <mergeCell ref="A42:F42"/>
    <mergeCell ref="A48:F48"/>
    <mergeCell ref="A51:F51"/>
    <mergeCell ref="A84:F84"/>
    <mergeCell ref="A75:F75"/>
    <mergeCell ref="A78:F78"/>
    <mergeCell ref="A81:F81"/>
  </mergeCells>
  <conditionalFormatting sqref="C3:I3">
    <cfRule type="cellIs" dxfId="35" priority="5" operator="equal">
      <formula>0</formula>
    </cfRule>
  </conditionalFormatting>
  <conditionalFormatting sqref="H4:I4">
    <cfRule type="cellIs" dxfId="34" priority="4" operator="equal">
      <formula>0</formula>
    </cfRule>
  </conditionalFormatting>
  <conditionalFormatting sqref="C4:C8">
    <cfRule type="cellIs" dxfId="33" priority="3" operator="equal">
      <formula>0</formula>
    </cfRule>
  </conditionalFormatting>
  <conditionalFormatting sqref="C98">
    <cfRule type="cellIs" dxfId="32" priority="1" operator="equal">
      <formula>0</formula>
    </cfRule>
    <cfRule type="cellIs" priority="2" operator="equal">
      <formula>0</formula>
    </cfRule>
  </conditionalFormatting>
  <pageMargins left="0.78740157480314965" right="0.78740157480314965" top="1.0236220472440944" bottom="1.0236220472440944" header="0.78740157480314965" footer="0.78740157480314965"/>
  <pageSetup paperSize="120" scale="68" firstPageNumber="0" fitToHeight="34" orientation="landscape" horizontalDpi="1200" verticalDpi="1200" r:id="rId1"/>
  <headerFooter>
    <oddHeader>&amp;C&amp;A</oddHeader>
    <oddFooter>&amp;CPage &amp;P</oddFooter>
  </headerFooter>
  <colBreaks count="1" manualBreakCount="1">
    <brk id="9" max="434" man="1"/>
  </colBreaks>
  <ignoredErrors>
    <ignoredError sqref="C6" 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5121" r:id="rId4" name="Button 1">
              <controlPr defaultSize="0" print="0" autoFill="0" autoPict="0" macro="[0]!Macro4" altText="Insertar">
                <anchor moveWithCells="1" sizeWithCells="1">
                  <from>
                    <xdr:col>8</xdr:col>
                    <xdr:colOff>695325</xdr:colOff>
                    <xdr:row>6</xdr:row>
                    <xdr:rowOff>76200</xdr:rowOff>
                  </from>
                  <to>
                    <xdr:col>8</xdr:col>
                    <xdr:colOff>2209800</xdr:colOff>
                    <xdr:row>9</xdr:row>
                    <xdr:rowOff>133350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Q175"/>
  <sheetViews>
    <sheetView zoomScaleNormal="100" workbookViewId="0">
      <pane ySplit="12" topLeftCell="A148" activePane="bottomLeft" state="frozen"/>
      <selection pane="bottomLeft" activeCell="E21" sqref="E21"/>
    </sheetView>
  </sheetViews>
  <sheetFormatPr baseColWidth="10" defaultColWidth="8.85546875" defaultRowHeight="12.75" x14ac:dyDescent="0.2"/>
  <cols>
    <col min="1" max="1" width="13.85546875"/>
    <col min="2" max="2" width="10"/>
    <col min="3" max="3" width="10.7109375"/>
    <col min="4" max="4" width="63.28515625" customWidth="1"/>
    <col min="5" max="5" width="10" customWidth="1"/>
    <col min="6" max="6" width="8.28515625"/>
    <col min="7" max="7" width="13.140625" customWidth="1"/>
    <col min="8" max="8" width="16.5703125" customWidth="1"/>
    <col min="9" max="9" width="8.28515625"/>
    <col min="10" max="10" width="24.28515625"/>
    <col min="11" max="1025" width="8.28515625"/>
  </cols>
  <sheetData>
    <row r="1" spans="1:17" ht="15.75" x14ac:dyDescent="0.25">
      <c r="A1" s="358" t="s">
        <v>39</v>
      </c>
      <c r="B1" s="359"/>
      <c r="C1" s="359"/>
      <c r="D1" s="359"/>
      <c r="E1" s="359"/>
      <c r="F1" s="359"/>
      <c r="G1" s="359"/>
      <c r="H1" s="359"/>
      <c r="I1" s="359"/>
      <c r="J1" s="360"/>
      <c r="K1" s="14"/>
      <c r="L1" s="14"/>
      <c r="M1" s="14"/>
      <c r="N1" s="14"/>
      <c r="O1" s="14"/>
      <c r="P1" s="14"/>
      <c r="Q1" s="14"/>
    </row>
    <row r="2" spans="1:17" ht="15.75" x14ac:dyDescent="0.25">
      <c r="A2" s="365"/>
      <c r="B2" s="366"/>
      <c r="C2" s="366"/>
      <c r="D2" s="366"/>
      <c r="E2" s="366"/>
      <c r="F2" s="366"/>
      <c r="G2" s="366"/>
      <c r="H2" s="366"/>
      <c r="I2" s="366"/>
      <c r="J2" s="367"/>
      <c r="K2" s="3"/>
      <c r="L2" s="3"/>
      <c r="M2" s="3"/>
      <c r="N2" s="3"/>
      <c r="O2" s="3"/>
      <c r="P2" s="3"/>
      <c r="Q2" s="3"/>
    </row>
    <row r="3" spans="1:17" ht="21" customHeight="1" x14ac:dyDescent="0.2">
      <c r="A3" s="344" t="s">
        <v>504</v>
      </c>
      <c r="B3" s="344"/>
      <c r="C3" s="344"/>
      <c r="D3" s="383">
        <f>'Recursos Humanos'!T2</f>
        <v>0</v>
      </c>
      <c r="E3" s="384"/>
      <c r="F3" s="384"/>
      <c r="G3" s="384"/>
      <c r="H3" s="384"/>
      <c r="I3" s="384"/>
      <c r="J3" s="384"/>
      <c r="K3" s="6"/>
      <c r="L3" s="1"/>
      <c r="M3" s="1"/>
      <c r="N3" s="1"/>
      <c r="O3" s="1"/>
      <c r="P3" s="7"/>
      <c r="Q3" s="1"/>
    </row>
    <row r="4" spans="1:17" ht="26.25" customHeight="1" x14ac:dyDescent="0.2">
      <c r="A4" s="344" t="s">
        <v>503</v>
      </c>
      <c r="B4" s="344"/>
      <c r="C4" s="344"/>
      <c r="D4" s="273">
        <f>'Recursos Humanos'!T3</f>
        <v>0</v>
      </c>
      <c r="E4" s="379" t="s">
        <v>472</v>
      </c>
      <c r="F4" s="379"/>
      <c r="G4" s="379"/>
      <c r="H4" s="379"/>
      <c r="I4" s="375">
        <f>'Recursos Humanos'!P8</f>
        <v>0</v>
      </c>
      <c r="J4" s="375"/>
      <c r="K4" s="6"/>
      <c r="L4" s="1"/>
      <c r="M4" s="1"/>
      <c r="N4" s="1"/>
      <c r="O4" s="1"/>
      <c r="P4" s="7"/>
      <c r="Q4" s="1"/>
    </row>
    <row r="5" spans="1:17" ht="15" x14ac:dyDescent="0.2">
      <c r="A5" s="344" t="s">
        <v>287</v>
      </c>
      <c r="B5" s="344"/>
      <c r="C5" s="344"/>
      <c r="D5" s="273">
        <f>'Recursos Humanos'!E9</f>
        <v>0</v>
      </c>
      <c r="E5" s="275"/>
      <c r="F5" s="276"/>
      <c r="G5" s="277"/>
      <c r="H5" s="277"/>
      <c r="I5" s="277"/>
      <c r="J5" s="278"/>
      <c r="K5" s="1"/>
      <c r="L5" s="1"/>
      <c r="M5" s="1"/>
      <c r="N5" s="1"/>
      <c r="O5" s="1"/>
      <c r="P5" s="7"/>
      <c r="Q5" s="1"/>
    </row>
    <row r="6" spans="1:17" ht="16.5" customHeight="1" x14ac:dyDescent="0.2">
      <c r="A6" s="344" t="s">
        <v>510</v>
      </c>
      <c r="B6" s="344"/>
      <c r="C6" s="344"/>
      <c r="D6" s="273">
        <f>'Recursos Humanos'!E10</f>
        <v>0</v>
      </c>
      <c r="E6" s="331" t="s">
        <v>502</v>
      </c>
      <c r="F6" s="331"/>
      <c r="G6" s="331"/>
      <c r="H6" s="331"/>
      <c r="I6" s="376" t="str">
        <f>'Recursos Humanos'!L46</f>
        <v/>
      </c>
      <c r="J6" s="376"/>
      <c r="K6" s="1"/>
      <c r="L6" s="1"/>
      <c r="M6" s="1"/>
      <c r="N6" s="1"/>
      <c r="O6" s="1"/>
      <c r="P6" s="7"/>
      <c r="Q6" s="1"/>
    </row>
    <row r="7" spans="1:17" ht="16.5" customHeight="1" x14ac:dyDescent="0.25">
      <c r="A7" s="386" t="s">
        <v>432</v>
      </c>
      <c r="B7" s="386"/>
      <c r="C7" s="386"/>
      <c r="D7" s="274">
        <f>'Recursos Humanos'!T6</f>
        <v>0</v>
      </c>
      <c r="E7" s="269"/>
      <c r="F7" s="134"/>
      <c r="G7" s="134"/>
      <c r="H7" s="134"/>
      <c r="I7" s="132"/>
      <c r="J7" s="133"/>
      <c r="K7" s="1"/>
      <c r="L7" s="1"/>
      <c r="M7" s="1"/>
      <c r="N7" s="1"/>
      <c r="O7" s="1"/>
      <c r="P7" s="7"/>
      <c r="Q7" s="1"/>
    </row>
    <row r="8" spans="1:17" ht="15" x14ac:dyDescent="0.25">
      <c r="A8" s="386" t="s">
        <v>6</v>
      </c>
      <c r="B8" s="386"/>
      <c r="C8" s="386"/>
      <c r="D8" s="274">
        <f>'Recursos Humanos'!T7</f>
        <v>0</v>
      </c>
      <c r="E8" s="212"/>
      <c r="F8" s="129"/>
      <c r="G8" s="129"/>
      <c r="H8" s="130"/>
      <c r="I8" s="130"/>
      <c r="J8" s="131"/>
      <c r="K8" s="6"/>
      <c r="L8" s="1"/>
      <c r="M8" s="1"/>
      <c r="N8" s="1"/>
      <c r="O8" s="1"/>
      <c r="P8" s="7"/>
      <c r="Q8" s="1"/>
    </row>
    <row r="9" spans="1:17" ht="15" x14ac:dyDescent="0.25">
      <c r="A9" s="385" t="s">
        <v>430</v>
      </c>
      <c r="B9" s="385"/>
      <c r="C9" s="385"/>
      <c r="D9" s="274">
        <f>'Renglon 1'!C9</f>
        <v>0</v>
      </c>
      <c r="E9" s="212"/>
      <c r="F9" s="270" t="s">
        <v>26</v>
      </c>
      <c r="G9" s="377">
        <f>'Renglon 1'!E9</f>
        <v>0</v>
      </c>
      <c r="H9" s="377"/>
      <c r="I9" s="377"/>
      <c r="J9" s="135"/>
      <c r="K9" s="6"/>
      <c r="L9" s="1"/>
      <c r="M9" s="1"/>
      <c r="N9" s="1"/>
      <c r="O9" s="1"/>
      <c r="P9" s="7"/>
      <c r="Q9" s="1"/>
    </row>
    <row r="10" spans="1:17" ht="15.75" x14ac:dyDescent="0.25">
      <c r="A10" s="380" t="s">
        <v>40</v>
      </c>
      <c r="B10" s="381"/>
      <c r="C10" s="381"/>
      <c r="D10" s="381"/>
      <c r="E10" s="381"/>
      <c r="F10" s="381"/>
      <c r="G10" s="381"/>
      <c r="H10" s="381"/>
      <c r="I10" s="381"/>
      <c r="J10" s="382"/>
      <c r="K10" s="3"/>
      <c r="L10" s="3"/>
      <c r="M10" s="3"/>
      <c r="N10" s="3"/>
      <c r="O10" s="3"/>
      <c r="P10" s="3"/>
      <c r="Q10" s="3"/>
    </row>
    <row r="11" spans="1:17" x14ac:dyDescent="0.2">
      <c r="A11" s="136"/>
      <c r="B11" s="132"/>
      <c r="C11" s="132"/>
      <c r="D11" s="132"/>
      <c r="E11" s="132"/>
      <c r="F11" s="132"/>
      <c r="G11" s="132"/>
      <c r="H11" s="132"/>
      <c r="I11" s="132"/>
      <c r="J11" s="133"/>
      <c r="K11" s="1"/>
      <c r="L11" s="1"/>
      <c r="M11" s="1"/>
      <c r="N11" s="1"/>
      <c r="O11" s="1"/>
      <c r="P11" s="1"/>
      <c r="Q11" s="1"/>
    </row>
    <row r="12" spans="1:17" s="161" customFormat="1" ht="51" x14ac:dyDescent="0.2">
      <c r="A12" s="160" t="s">
        <v>41</v>
      </c>
      <c r="B12" s="160" t="s">
        <v>28</v>
      </c>
      <c r="C12" s="160" t="s">
        <v>29</v>
      </c>
      <c r="D12" s="160" t="s">
        <v>404</v>
      </c>
      <c r="E12" s="160" t="s">
        <v>30</v>
      </c>
      <c r="F12" s="160" t="s">
        <v>31</v>
      </c>
      <c r="G12" s="160" t="s">
        <v>32</v>
      </c>
      <c r="H12" s="160" t="s">
        <v>33</v>
      </c>
      <c r="I12" s="160" t="s">
        <v>34</v>
      </c>
      <c r="J12" s="160" t="s">
        <v>42</v>
      </c>
    </row>
    <row r="13" spans="1:17" x14ac:dyDescent="0.2">
      <c r="A13" s="88"/>
      <c r="B13" s="378" t="s">
        <v>43</v>
      </c>
      <c r="C13" s="378"/>
      <c r="D13" s="378"/>
      <c r="E13" s="378"/>
      <c r="F13" s="378"/>
      <c r="G13" s="378"/>
      <c r="H13" s="213">
        <f>SUM(H14:H15)</f>
        <v>0</v>
      </c>
      <c r="I13" s="88"/>
      <c r="J13" s="88"/>
    </row>
    <row r="14" spans="1:17" x14ac:dyDescent="0.2">
      <c r="A14" s="193"/>
      <c r="B14" s="193">
        <v>1</v>
      </c>
      <c r="C14" s="193">
        <v>211</v>
      </c>
      <c r="D14" s="193" t="s">
        <v>315</v>
      </c>
      <c r="E14" s="193"/>
      <c r="F14" s="193"/>
      <c r="G14" s="217"/>
      <c r="H14" s="214">
        <f>G14*E14</f>
        <v>0</v>
      </c>
      <c r="I14" s="215"/>
      <c r="J14" s="215"/>
    </row>
    <row r="15" spans="1:17" x14ac:dyDescent="0.2">
      <c r="A15" s="193"/>
      <c r="B15" s="193"/>
      <c r="C15" s="193"/>
      <c r="D15" s="193" t="s">
        <v>314</v>
      </c>
      <c r="E15" s="193"/>
      <c r="F15" s="193"/>
      <c r="G15" s="217"/>
      <c r="H15" s="214"/>
      <c r="I15" s="88"/>
      <c r="J15" s="88"/>
    </row>
    <row r="16" spans="1:17" x14ac:dyDescent="0.2">
      <c r="A16" s="88"/>
      <c r="B16" s="378" t="s">
        <v>44</v>
      </c>
      <c r="C16" s="378"/>
      <c r="D16" s="378"/>
      <c r="E16" s="378"/>
      <c r="F16" s="378"/>
      <c r="G16" s="378"/>
      <c r="H16" s="213">
        <f>SUM(H17:H18)</f>
        <v>0</v>
      </c>
      <c r="I16" s="88"/>
      <c r="J16" s="88"/>
    </row>
    <row r="17" spans="1:10" x14ac:dyDescent="0.2">
      <c r="A17" s="193"/>
      <c r="B17" s="193"/>
      <c r="C17" s="193">
        <v>212</v>
      </c>
      <c r="D17" s="193" t="s">
        <v>315</v>
      </c>
      <c r="E17" s="193"/>
      <c r="F17" s="193"/>
      <c r="G17" s="217"/>
      <c r="H17" s="214">
        <f>G17*E17</f>
        <v>0</v>
      </c>
      <c r="I17" s="215"/>
      <c r="J17" s="215"/>
    </row>
    <row r="18" spans="1:10" x14ac:dyDescent="0.2">
      <c r="A18" s="193"/>
      <c r="B18" s="193"/>
      <c r="C18" s="193"/>
      <c r="D18" s="193" t="s">
        <v>314</v>
      </c>
      <c r="E18" s="193"/>
      <c r="F18" s="193"/>
      <c r="G18" s="217"/>
      <c r="H18" s="214"/>
      <c r="I18" s="88"/>
      <c r="J18" s="88"/>
    </row>
    <row r="19" spans="1:10" x14ac:dyDescent="0.2">
      <c r="A19" s="88"/>
      <c r="B19" s="378" t="s">
        <v>45</v>
      </c>
      <c r="C19" s="378"/>
      <c r="D19" s="378"/>
      <c r="E19" s="378"/>
      <c r="F19" s="378"/>
      <c r="G19" s="378"/>
      <c r="H19" s="213">
        <f>SUM(H20:H21)</f>
        <v>0</v>
      </c>
      <c r="I19" s="88"/>
      <c r="J19" s="88"/>
    </row>
    <row r="20" spans="1:10" x14ac:dyDescent="0.2">
      <c r="A20" s="193"/>
      <c r="B20" s="193"/>
      <c r="C20" s="193">
        <v>213</v>
      </c>
      <c r="D20" s="193" t="s">
        <v>315</v>
      </c>
      <c r="E20" s="193"/>
      <c r="F20" s="193"/>
      <c r="G20" s="217"/>
      <c r="H20" s="214">
        <f>G20*E20</f>
        <v>0</v>
      </c>
      <c r="I20" s="215"/>
      <c r="J20" s="215"/>
    </row>
    <row r="21" spans="1:10" x14ac:dyDescent="0.2">
      <c r="A21" s="193"/>
      <c r="B21" s="193"/>
      <c r="C21" s="193"/>
      <c r="D21" s="193" t="s">
        <v>314</v>
      </c>
      <c r="E21" s="193"/>
      <c r="F21" s="193"/>
      <c r="G21" s="217"/>
      <c r="H21" s="214"/>
      <c r="I21" s="88"/>
      <c r="J21" s="88"/>
    </row>
    <row r="22" spans="1:10" x14ac:dyDescent="0.2">
      <c r="A22" s="88"/>
      <c r="B22" s="378" t="s">
        <v>46</v>
      </c>
      <c r="C22" s="378"/>
      <c r="D22" s="378"/>
      <c r="E22" s="378"/>
      <c r="F22" s="378"/>
      <c r="G22" s="378"/>
      <c r="H22" s="213">
        <f>SUM(H23:H24)</f>
        <v>0</v>
      </c>
      <c r="I22" s="88"/>
      <c r="J22" s="88"/>
    </row>
    <row r="23" spans="1:10" x14ac:dyDescent="0.2">
      <c r="A23" s="193"/>
      <c r="B23" s="193"/>
      <c r="C23" s="193">
        <v>214</v>
      </c>
      <c r="D23" s="193" t="s">
        <v>315</v>
      </c>
      <c r="E23" s="193"/>
      <c r="F23" s="193"/>
      <c r="G23" s="217"/>
      <c r="H23" s="214">
        <f>G23*E23</f>
        <v>0</v>
      </c>
      <c r="I23" s="215"/>
      <c r="J23" s="215"/>
    </row>
    <row r="24" spans="1:10" x14ac:dyDescent="0.2">
      <c r="A24" s="193"/>
      <c r="B24" s="193"/>
      <c r="C24" s="193"/>
      <c r="D24" s="193" t="s">
        <v>314</v>
      </c>
      <c r="E24" s="193"/>
      <c r="F24" s="193"/>
      <c r="G24" s="217"/>
      <c r="H24" s="214"/>
      <c r="I24" s="88"/>
      <c r="J24" s="88"/>
    </row>
    <row r="25" spans="1:10" x14ac:dyDescent="0.2">
      <c r="A25" s="88"/>
      <c r="B25" s="378" t="s">
        <v>374</v>
      </c>
      <c r="C25" s="378"/>
      <c r="D25" s="378"/>
      <c r="E25" s="378"/>
      <c r="F25" s="378"/>
      <c r="G25" s="378"/>
      <c r="H25" s="213">
        <f>SUM(H26:H27)</f>
        <v>0</v>
      </c>
      <c r="I25" s="88"/>
      <c r="J25" s="88"/>
    </row>
    <row r="26" spans="1:10" x14ac:dyDescent="0.2">
      <c r="A26" s="193"/>
      <c r="B26" s="193"/>
      <c r="C26" s="193">
        <v>215</v>
      </c>
      <c r="D26" s="193" t="s">
        <v>315</v>
      </c>
      <c r="E26" s="193"/>
      <c r="F26" s="193"/>
      <c r="G26" s="217"/>
      <c r="H26" s="214">
        <f>G26*E26</f>
        <v>0</v>
      </c>
      <c r="I26" s="215"/>
      <c r="J26" s="215"/>
    </row>
    <row r="27" spans="1:10" x14ac:dyDescent="0.2">
      <c r="A27" s="193"/>
      <c r="B27" s="193"/>
      <c r="C27" s="193"/>
      <c r="D27" s="193" t="s">
        <v>314</v>
      </c>
      <c r="E27" s="193"/>
      <c r="F27" s="193"/>
      <c r="G27" s="217"/>
      <c r="H27" s="214"/>
      <c r="I27" s="88"/>
      <c r="J27" s="88"/>
    </row>
    <row r="28" spans="1:10" x14ac:dyDescent="0.2">
      <c r="A28" s="88"/>
      <c r="B28" s="378" t="s">
        <v>375</v>
      </c>
      <c r="C28" s="378"/>
      <c r="D28" s="378"/>
      <c r="E28" s="378"/>
      <c r="F28" s="378"/>
      <c r="G28" s="378"/>
      <c r="H28" s="213">
        <f>SUM(H29:H30)</f>
        <v>0</v>
      </c>
      <c r="I28" s="88"/>
      <c r="J28" s="88"/>
    </row>
    <row r="29" spans="1:10" x14ac:dyDescent="0.2">
      <c r="A29" s="193"/>
      <c r="B29" s="193"/>
      <c r="C29" s="193">
        <v>219</v>
      </c>
      <c r="D29" s="193" t="s">
        <v>315</v>
      </c>
      <c r="E29" s="193"/>
      <c r="F29" s="193"/>
      <c r="G29" s="217"/>
      <c r="H29" s="214">
        <f>G29*E29</f>
        <v>0</v>
      </c>
      <c r="I29" s="215"/>
      <c r="J29" s="215"/>
    </row>
    <row r="30" spans="1:10" x14ac:dyDescent="0.2">
      <c r="A30" s="193"/>
      <c r="B30" s="193"/>
      <c r="C30" s="193"/>
      <c r="D30" s="193" t="s">
        <v>314</v>
      </c>
      <c r="E30" s="193"/>
      <c r="F30" s="193"/>
      <c r="G30" s="217"/>
      <c r="H30" s="214"/>
      <c r="I30" s="88"/>
      <c r="J30" s="88"/>
    </row>
    <row r="31" spans="1:10" x14ac:dyDescent="0.2">
      <c r="A31" s="88"/>
      <c r="B31" s="378" t="s">
        <v>47</v>
      </c>
      <c r="C31" s="378"/>
      <c r="D31" s="378"/>
      <c r="E31" s="378"/>
      <c r="F31" s="378"/>
      <c r="G31" s="378"/>
      <c r="H31" s="213">
        <f>SUM(H32:H33)</f>
        <v>0</v>
      </c>
      <c r="I31" s="88"/>
      <c r="J31" s="88"/>
    </row>
    <row r="32" spans="1:10" x14ac:dyDescent="0.2">
      <c r="A32" s="193"/>
      <c r="B32" s="193"/>
      <c r="C32" s="193">
        <v>223</v>
      </c>
      <c r="D32" s="193" t="s">
        <v>315</v>
      </c>
      <c r="E32" s="193"/>
      <c r="F32" s="193"/>
      <c r="G32" s="217"/>
      <c r="H32" s="214">
        <f>G32*E32</f>
        <v>0</v>
      </c>
      <c r="I32" s="215"/>
      <c r="J32" s="215"/>
    </row>
    <row r="33" spans="1:10" x14ac:dyDescent="0.2">
      <c r="A33" s="193"/>
      <c r="B33" s="193"/>
      <c r="C33" s="193"/>
      <c r="D33" s="193" t="s">
        <v>314</v>
      </c>
      <c r="E33" s="193"/>
      <c r="F33" s="193"/>
      <c r="G33" s="217"/>
      <c r="H33" s="214"/>
      <c r="I33" s="88"/>
      <c r="J33" s="88"/>
    </row>
    <row r="34" spans="1:10" x14ac:dyDescent="0.2">
      <c r="A34" s="88"/>
      <c r="B34" s="378" t="s">
        <v>48</v>
      </c>
      <c r="C34" s="378"/>
      <c r="D34" s="378"/>
      <c r="E34" s="378"/>
      <c r="F34" s="378"/>
      <c r="G34" s="378"/>
      <c r="H34" s="213">
        <f>SUM(H35:H36)</f>
        <v>0</v>
      </c>
      <c r="I34" s="88"/>
      <c r="J34" s="88"/>
    </row>
    <row r="35" spans="1:10" x14ac:dyDescent="0.2">
      <c r="A35" s="193"/>
      <c r="B35" s="193"/>
      <c r="C35" s="193">
        <v>224</v>
      </c>
      <c r="D35" s="193" t="s">
        <v>315</v>
      </c>
      <c r="E35" s="193"/>
      <c r="F35" s="193"/>
      <c r="G35" s="217"/>
      <c r="H35" s="214">
        <f>G35*E35</f>
        <v>0</v>
      </c>
      <c r="I35" s="215"/>
      <c r="J35" s="215"/>
    </row>
    <row r="36" spans="1:10" x14ac:dyDescent="0.2">
      <c r="A36" s="193"/>
      <c r="B36" s="193"/>
      <c r="C36" s="193"/>
      <c r="D36" s="193" t="s">
        <v>314</v>
      </c>
      <c r="E36" s="193"/>
      <c r="F36" s="193"/>
      <c r="G36" s="217"/>
      <c r="H36" s="214"/>
      <c r="I36" s="88"/>
      <c r="J36" s="88"/>
    </row>
    <row r="37" spans="1:10" x14ac:dyDescent="0.2">
      <c r="A37" s="88"/>
      <c r="B37" s="378" t="s">
        <v>49</v>
      </c>
      <c r="C37" s="378"/>
      <c r="D37" s="378"/>
      <c r="E37" s="378"/>
      <c r="F37" s="378"/>
      <c r="G37" s="378"/>
      <c r="H37" s="213">
        <f>SUM(H38:H39)</f>
        <v>0</v>
      </c>
      <c r="I37" s="88"/>
      <c r="J37" s="88"/>
    </row>
    <row r="38" spans="1:10" x14ac:dyDescent="0.2">
      <c r="A38" s="193"/>
      <c r="B38" s="193"/>
      <c r="C38" s="193">
        <v>229</v>
      </c>
      <c r="D38" s="193" t="s">
        <v>315</v>
      </c>
      <c r="E38" s="193"/>
      <c r="F38" s="193"/>
      <c r="G38" s="193"/>
      <c r="H38" s="214">
        <f>G38*E38</f>
        <v>0</v>
      </c>
      <c r="I38" s="215"/>
      <c r="J38" s="215"/>
    </row>
    <row r="39" spans="1:10" x14ac:dyDescent="0.2">
      <c r="A39" s="193"/>
      <c r="B39" s="193"/>
      <c r="C39" s="193"/>
      <c r="D39" s="193" t="s">
        <v>314</v>
      </c>
      <c r="E39" s="193"/>
      <c r="F39" s="193"/>
      <c r="G39" s="193"/>
      <c r="H39" s="214">
        <f>G39*E39</f>
        <v>0</v>
      </c>
      <c r="I39" s="88"/>
      <c r="J39" s="88"/>
    </row>
    <row r="40" spans="1:10" x14ac:dyDescent="0.2">
      <c r="A40" s="88"/>
      <c r="B40" s="378" t="s">
        <v>380</v>
      </c>
      <c r="C40" s="387"/>
      <c r="D40" s="387"/>
      <c r="E40" s="387"/>
      <c r="F40" s="387"/>
      <c r="G40" s="388"/>
      <c r="H40" s="213">
        <f>SUM(H41:H42)</f>
        <v>0</v>
      </c>
      <c r="I40" s="88"/>
      <c r="J40" s="88"/>
    </row>
    <row r="41" spans="1:10" x14ac:dyDescent="0.2">
      <c r="A41" s="193"/>
      <c r="B41" s="193"/>
      <c r="C41" s="193">
        <v>231</v>
      </c>
      <c r="D41" s="193" t="s">
        <v>36</v>
      </c>
      <c r="E41" s="193">
        <v>0</v>
      </c>
      <c r="F41" s="193" t="s">
        <v>36</v>
      </c>
      <c r="G41" s="193"/>
      <c r="H41" s="214">
        <f>G41*E41</f>
        <v>0</v>
      </c>
      <c r="I41" s="215"/>
      <c r="J41" s="215"/>
    </row>
    <row r="42" spans="1:10" x14ac:dyDescent="0.2">
      <c r="A42" s="193"/>
      <c r="B42" s="193"/>
      <c r="C42" s="193"/>
      <c r="D42" s="193" t="s">
        <v>314</v>
      </c>
      <c r="E42" s="193"/>
      <c r="F42" s="193"/>
      <c r="G42" s="193"/>
      <c r="H42" s="214">
        <f>G42*E42</f>
        <v>0</v>
      </c>
      <c r="I42" s="88"/>
      <c r="J42" s="88"/>
    </row>
    <row r="43" spans="1:10" x14ac:dyDescent="0.2">
      <c r="A43" s="88"/>
      <c r="B43" s="378" t="s">
        <v>381</v>
      </c>
      <c r="C43" s="387"/>
      <c r="D43" s="387"/>
      <c r="E43" s="387"/>
      <c r="F43" s="387"/>
      <c r="G43" s="388"/>
      <c r="H43" s="213">
        <f>SUM(H44:H46)</f>
        <v>0</v>
      </c>
      <c r="I43" s="88"/>
      <c r="J43" s="88"/>
    </row>
    <row r="44" spans="1:10" x14ac:dyDescent="0.2">
      <c r="A44" s="193"/>
      <c r="B44" s="193"/>
      <c r="C44" s="193">
        <v>232</v>
      </c>
      <c r="D44" s="193" t="s">
        <v>36</v>
      </c>
      <c r="E44" s="193">
        <v>0</v>
      </c>
      <c r="F44" s="193" t="s">
        <v>36</v>
      </c>
      <c r="G44" s="193"/>
      <c r="H44" s="214">
        <f>G44*E44</f>
        <v>0</v>
      </c>
      <c r="I44" s="215"/>
      <c r="J44" s="215"/>
    </row>
    <row r="45" spans="1:10" x14ac:dyDescent="0.2">
      <c r="A45" s="193"/>
      <c r="B45" s="193"/>
      <c r="C45" s="193"/>
      <c r="D45" s="193"/>
      <c r="E45" s="193"/>
      <c r="F45" s="193"/>
      <c r="G45" s="193"/>
      <c r="H45" s="214">
        <f>G45*E45</f>
        <v>0</v>
      </c>
      <c r="I45" s="215"/>
      <c r="J45" s="215"/>
    </row>
    <row r="46" spans="1:10" x14ac:dyDescent="0.2">
      <c r="A46" s="193"/>
      <c r="B46" s="193"/>
      <c r="C46" s="193"/>
      <c r="D46" s="193" t="s">
        <v>314</v>
      </c>
      <c r="E46" s="193"/>
      <c r="F46" s="193"/>
      <c r="G46" s="193"/>
      <c r="H46" s="214">
        <f>G46*E46</f>
        <v>0</v>
      </c>
      <c r="I46" s="88"/>
      <c r="J46" s="88"/>
    </row>
    <row r="47" spans="1:10" x14ac:dyDescent="0.2">
      <c r="A47" s="88"/>
      <c r="B47" s="378" t="s">
        <v>382</v>
      </c>
      <c r="C47" s="387"/>
      <c r="D47" s="387"/>
      <c r="E47" s="387"/>
      <c r="F47" s="387"/>
      <c r="G47" s="388"/>
      <c r="H47" s="213">
        <f>SUM(H48:H49)</f>
        <v>0</v>
      </c>
      <c r="I47" s="88"/>
      <c r="J47" s="88"/>
    </row>
    <row r="48" spans="1:10" x14ac:dyDescent="0.2">
      <c r="A48" s="193"/>
      <c r="B48" s="193"/>
      <c r="C48" s="193">
        <v>233</v>
      </c>
      <c r="D48" s="193" t="s">
        <v>36</v>
      </c>
      <c r="E48" s="193">
        <v>0</v>
      </c>
      <c r="F48" s="193" t="s">
        <v>36</v>
      </c>
      <c r="G48" s="193"/>
      <c r="H48" s="214">
        <f>G48*E48</f>
        <v>0</v>
      </c>
      <c r="I48" s="215"/>
      <c r="J48" s="215"/>
    </row>
    <row r="49" spans="1:10" x14ac:dyDescent="0.2">
      <c r="A49" s="193"/>
      <c r="B49" s="193"/>
      <c r="C49" s="193"/>
      <c r="D49" s="193" t="s">
        <v>314</v>
      </c>
      <c r="E49" s="193"/>
      <c r="F49" s="193"/>
      <c r="G49" s="193"/>
      <c r="H49" s="214">
        <f>G49*E49</f>
        <v>0</v>
      </c>
      <c r="I49" s="88"/>
      <c r="J49" s="88"/>
    </row>
    <row r="50" spans="1:10" x14ac:dyDescent="0.2">
      <c r="A50" s="88"/>
      <c r="B50" s="378" t="s">
        <v>50</v>
      </c>
      <c r="C50" s="378"/>
      <c r="D50" s="378"/>
      <c r="E50" s="378"/>
      <c r="F50" s="378"/>
      <c r="G50" s="378"/>
      <c r="H50" s="213">
        <f>SUM(H51:H52)</f>
        <v>0</v>
      </c>
      <c r="I50" s="88"/>
      <c r="J50" s="88"/>
    </row>
    <row r="51" spans="1:10" x14ac:dyDescent="0.2">
      <c r="A51" s="193"/>
      <c r="B51" s="193"/>
      <c r="C51" s="193">
        <v>241</v>
      </c>
      <c r="D51" s="193" t="s">
        <v>36</v>
      </c>
      <c r="E51" s="193">
        <v>0</v>
      </c>
      <c r="F51" s="193" t="s">
        <v>36</v>
      </c>
      <c r="G51" s="193"/>
      <c r="H51" s="214">
        <f>G51*E51</f>
        <v>0</v>
      </c>
      <c r="I51" s="215"/>
      <c r="J51" s="215"/>
    </row>
    <row r="52" spans="1:10" x14ac:dyDescent="0.2">
      <c r="A52" s="193"/>
      <c r="B52" s="193"/>
      <c r="C52" s="193"/>
      <c r="D52" s="193" t="s">
        <v>314</v>
      </c>
      <c r="E52" s="193"/>
      <c r="F52" s="193"/>
      <c r="G52" s="193"/>
      <c r="H52" s="214"/>
      <c r="I52" s="88"/>
      <c r="J52" s="88"/>
    </row>
    <row r="53" spans="1:10" x14ac:dyDescent="0.2">
      <c r="A53" s="88"/>
      <c r="B53" s="378" t="s">
        <v>51</v>
      </c>
      <c r="C53" s="378"/>
      <c r="D53" s="378"/>
      <c r="E53" s="378"/>
      <c r="F53" s="378"/>
      <c r="G53" s="378"/>
      <c r="H53" s="213">
        <f>SUM(H54:H55)</f>
        <v>0</v>
      </c>
      <c r="I53" s="88"/>
      <c r="J53" s="88"/>
    </row>
    <row r="54" spans="1:10" x14ac:dyDescent="0.2">
      <c r="A54" s="193"/>
      <c r="B54" s="193"/>
      <c r="C54" s="193">
        <v>242</v>
      </c>
      <c r="D54" s="193" t="s">
        <v>36</v>
      </c>
      <c r="E54" s="193">
        <v>0</v>
      </c>
      <c r="F54" s="193" t="s">
        <v>36</v>
      </c>
      <c r="G54" s="193"/>
      <c r="H54" s="214">
        <f>G54*E54</f>
        <v>0</v>
      </c>
      <c r="I54" s="215"/>
      <c r="J54" s="215"/>
    </row>
    <row r="55" spans="1:10" x14ac:dyDescent="0.2">
      <c r="A55" s="193"/>
      <c r="B55" s="193"/>
      <c r="C55" s="193"/>
      <c r="D55" s="193" t="s">
        <v>314</v>
      </c>
      <c r="E55" s="193"/>
      <c r="F55" s="193"/>
      <c r="G55" s="193"/>
      <c r="H55" s="214">
        <f>G55*E55</f>
        <v>0</v>
      </c>
      <c r="I55" s="88"/>
      <c r="J55" s="88"/>
    </row>
    <row r="56" spans="1:10" x14ac:dyDescent="0.2">
      <c r="A56" s="88"/>
      <c r="B56" s="378" t="s">
        <v>52</v>
      </c>
      <c r="C56" s="378"/>
      <c r="D56" s="378"/>
      <c r="E56" s="378"/>
      <c r="F56" s="378"/>
      <c r="G56" s="378"/>
      <c r="H56" s="213">
        <f>SUM(H57:H58)</f>
        <v>0</v>
      </c>
      <c r="I56" s="88"/>
      <c r="J56" s="88"/>
    </row>
    <row r="57" spans="1:10" x14ac:dyDescent="0.2">
      <c r="A57" s="193"/>
      <c r="B57" s="193"/>
      <c r="C57" s="193">
        <v>243</v>
      </c>
      <c r="D57" s="193" t="s">
        <v>36</v>
      </c>
      <c r="E57" s="193">
        <v>0</v>
      </c>
      <c r="F57" s="193" t="s">
        <v>36</v>
      </c>
      <c r="G57" s="193"/>
      <c r="H57" s="214">
        <f>G57*E57</f>
        <v>0</v>
      </c>
      <c r="I57" s="215"/>
      <c r="J57" s="215"/>
    </row>
    <row r="58" spans="1:10" x14ac:dyDescent="0.2">
      <c r="A58" s="193"/>
      <c r="B58" s="193">
        <v>20</v>
      </c>
      <c r="C58" s="193"/>
      <c r="D58" s="193" t="s">
        <v>314</v>
      </c>
      <c r="E58" s="193"/>
      <c r="F58" s="193"/>
      <c r="G58" s="193"/>
      <c r="H58" s="214">
        <f>G58*E58</f>
        <v>0</v>
      </c>
      <c r="I58" s="88"/>
      <c r="J58" s="88"/>
    </row>
    <row r="59" spans="1:10" x14ac:dyDescent="0.2">
      <c r="A59" s="88"/>
      <c r="B59" s="378" t="s">
        <v>53</v>
      </c>
      <c r="C59" s="378"/>
      <c r="D59" s="378"/>
      <c r="E59" s="378"/>
      <c r="F59" s="378"/>
      <c r="G59" s="378"/>
      <c r="H59" s="213">
        <f>SUM(H60:H61)</f>
        <v>0</v>
      </c>
      <c r="I59" s="88"/>
      <c r="J59" s="88"/>
    </row>
    <row r="60" spans="1:10" x14ac:dyDescent="0.2">
      <c r="A60" s="193"/>
      <c r="B60" s="193"/>
      <c r="C60" s="193">
        <v>244</v>
      </c>
      <c r="D60" s="193" t="s">
        <v>36</v>
      </c>
      <c r="E60" s="193">
        <v>0</v>
      </c>
      <c r="F60" s="193" t="s">
        <v>36</v>
      </c>
      <c r="G60" s="193"/>
      <c r="H60" s="214">
        <f>G60*E60</f>
        <v>0</v>
      </c>
      <c r="I60" s="215"/>
      <c r="J60" s="215"/>
    </row>
    <row r="61" spans="1:10" x14ac:dyDescent="0.2">
      <c r="A61" s="193"/>
      <c r="B61" s="193"/>
      <c r="C61" s="193"/>
      <c r="D61" s="193" t="s">
        <v>314</v>
      </c>
      <c r="E61" s="193"/>
      <c r="F61" s="193"/>
      <c r="G61" s="193"/>
      <c r="H61" s="214">
        <f>G61*E61</f>
        <v>0</v>
      </c>
      <c r="I61" s="88"/>
      <c r="J61" s="88"/>
    </row>
    <row r="62" spans="1:10" x14ac:dyDescent="0.2">
      <c r="A62" s="88"/>
      <c r="B62" s="378" t="s">
        <v>54</v>
      </c>
      <c r="C62" s="378"/>
      <c r="D62" s="378"/>
      <c r="E62" s="378"/>
      <c r="F62" s="378"/>
      <c r="G62" s="378"/>
      <c r="H62" s="213">
        <f>SUM(H63:H64)</f>
        <v>0</v>
      </c>
      <c r="I62" s="88"/>
      <c r="J62" s="88"/>
    </row>
    <row r="63" spans="1:10" x14ac:dyDescent="0.2">
      <c r="A63" s="193"/>
      <c r="B63" s="193"/>
      <c r="C63" s="193">
        <v>245</v>
      </c>
      <c r="D63" s="193" t="s">
        <v>36</v>
      </c>
      <c r="E63" s="193">
        <v>0</v>
      </c>
      <c r="F63" s="193" t="s">
        <v>36</v>
      </c>
      <c r="G63" s="193"/>
      <c r="H63" s="214">
        <f>G63*E63</f>
        <v>0</v>
      </c>
      <c r="I63" s="215"/>
      <c r="J63" s="215"/>
    </row>
    <row r="64" spans="1:10" x14ac:dyDescent="0.2">
      <c r="A64" s="193"/>
      <c r="B64" s="193"/>
      <c r="C64" s="193"/>
      <c r="D64" s="193" t="s">
        <v>314</v>
      </c>
      <c r="E64" s="193"/>
      <c r="F64" s="193"/>
      <c r="G64" s="193"/>
      <c r="H64" s="214">
        <f>G64*E64</f>
        <v>0</v>
      </c>
      <c r="I64" s="88"/>
      <c r="J64" s="88"/>
    </row>
    <row r="65" spans="1:10" x14ac:dyDescent="0.2">
      <c r="A65" s="88"/>
      <c r="B65" s="378" t="s">
        <v>55</v>
      </c>
      <c r="C65" s="378"/>
      <c r="D65" s="378"/>
      <c r="E65" s="378"/>
      <c r="F65" s="378"/>
      <c r="G65" s="378"/>
      <c r="H65" s="213">
        <f>SUM(H66:H67)</f>
        <v>0</v>
      </c>
      <c r="I65" s="88"/>
      <c r="J65" s="88"/>
    </row>
    <row r="66" spans="1:10" x14ac:dyDescent="0.2">
      <c r="A66" s="193"/>
      <c r="B66" s="193"/>
      <c r="C66" s="193">
        <v>249</v>
      </c>
      <c r="D66" s="193" t="s">
        <v>36</v>
      </c>
      <c r="E66" s="193">
        <v>0</v>
      </c>
      <c r="F66" s="193" t="s">
        <v>36</v>
      </c>
      <c r="G66" s="193"/>
      <c r="H66" s="214">
        <f>G66*E66</f>
        <v>0</v>
      </c>
      <c r="I66" s="215"/>
      <c r="J66" s="215"/>
    </row>
    <row r="67" spans="1:10" x14ac:dyDescent="0.2">
      <c r="A67" s="193"/>
      <c r="B67" s="193"/>
      <c r="C67" s="193"/>
      <c r="D67" s="193" t="s">
        <v>314</v>
      </c>
      <c r="E67" s="193"/>
      <c r="F67" s="193"/>
      <c r="G67" s="193"/>
      <c r="H67" s="214">
        <f>G67*E67</f>
        <v>0</v>
      </c>
      <c r="I67" s="88"/>
      <c r="J67" s="88"/>
    </row>
    <row r="68" spans="1:10" x14ac:dyDescent="0.2">
      <c r="A68" s="88"/>
      <c r="B68" s="378" t="s">
        <v>389</v>
      </c>
      <c r="C68" s="378"/>
      <c r="D68" s="378"/>
      <c r="E68" s="378"/>
      <c r="F68" s="378"/>
      <c r="G68" s="378"/>
      <c r="H68" s="213">
        <f>SUM(H69:H70)</f>
        <v>0</v>
      </c>
      <c r="I68" s="88"/>
      <c r="J68" s="88"/>
    </row>
    <row r="69" spans="1:10" x14ac:dyDescent="0.2">
      <c r="A69" s="193"/>
      <c r="B69" s="193"/>
      <c r="C69" s="193">
        <v>252</v>
      </c>
      <c r="D69" s="193" t="s">
        <v>36</v>
      </c>
      <c r="E69" s="193">
        <v>0</v>
      </c>
      <c r="F69" s="193" t="s">
        <v>36</v>
      </c>
      <c r="G69" s="193"/>
      <c r="H69" s="214">
        <f>G69*E69</f>
        <v>0</v>
      </c>
      <c r="I69" s="215"/>
      <c r="J69" s="215"/>
    </row>
    <row r="70" spans="1:10" x14ac:dyDescent="0.2">
      <c r="A70" s="193"/>
      <c r="B70" s="193"/>
      <c r="C70" s="193"/>
      <c r="D70" s="193" t="s">
        <v>314</v>
      </c>
      <c r="E70" s="193"/>
      <c r="F70" s="193"/>
      <c r="G70" s="193"/>
      <c r="H70" s="214">
        <f>G70*E70</f>
        <v>0</v>
      </c>
      <c r="I70" s="88"/>
      <c r="J70" s="88"/>
    </row>
    <row r="71" spans="1:10" x14ac:dyDescent="0.2">
      <c r="A71" s="88"/>
      <c r="B71" s="378" t="s">
        <v>390</v>
      </c>
      <c r="C71" s="378"/>
      <c r="D71" s="378"/>
      <c r="E71" s="378"/>
      <c r="F71" s="378"/>
      <c r="G71" s="378"/>
      <c r="H71" s="213">
        <f>SUM(H72:H73)</f>
        <v>0</v>
      </c>
      <c r="I71" s="88"/>
      <c r="J71" s="88"/>
    </row>
    <row r="72" spans="1:10" x14ac:dyDescent="0.2">
      <c r="A72" s="193"/>
      <c r="B72" s="193"/>
      <c r="C72" s="193">
        <v>253</v>
      </c>
      <c r="D72" s="193" t="s">
        <v>36</v>
      </c>
      <c r="E72" s="193">
        <v>0</v>
      </c>
      <c r="F72" s="193" t="s">
        <v>36</v>
      </c>
      <c r="G72" s="193"/>
      <c r="H72" s="214">
        <f>G72*E72</f>
        <v>0</v>
      </c>
      <c r="I72" s="215"/>
      <c r="J72" s="215"/>
    </row>
    <row r="73" spans="1:10" x14ac:dyDescent="0.2">
      <c r="A73" s="193"/>
      <c r="B73" s="193"/>
      <c r="C73" s="193"/>
      <c r="D73" s="193" t="s">
        <v>314</v>
      </c>
      <c r="E73" s="193"/>
      <c r="F73" s="193"/>
      <c r="G73" s="193"/>
      <c r="H73" s="214">
        <f>G73*E73</f>
        <v>0</v>
      </c>
      <c r="I73" s="88"/>
      <c r="J73" s="88"/>
    </row>
    <row r="74" spans="1:10" x14ac:dyDescent="0.2">
      <c r="A74" s="88"/>
      <c r="B74" s="378" t="s">
        <v>56</v>
      </c>
      <c r="C74" s="378"/>
      <c r="D74" s="378"/>
      <c r="E74" s="378"/>
      <c r="F74" s="378"/>
      <c r="G74" s="378"/>
      <c r="H74" s="213">
        <f>SUM(H75:H76)</f>
        <v>0</v>
      </c>
      <c r="I74" s="88"/>
      <c r="J74" s="88"/>
    </row>
    <row r="75" spans="1:10" x14ac:dyDescent="0.2">
      <c r="A75" s="193"/>
      <c r="B75" s="193"/>
      <c r="C75" s="193">
        <v>254</v>
      </c>
      <c r="D75" s="193" t="s">
        <v>36</v>
      </c>
      <c r="E75" s="193">
        <v>0</v>
      </c>
      <c r="F75" s="193" t="s">
        <v>36</v>
      </c>
      <c r="G75" s="193"/>
      <c r="H75" s="214">
        <f>G75*E75</f>
        <v>0</v>
      </c>
      <c r="I75" s="215"/>
      <c r="J75" s="215"/>
    </row>
    <row r="76" spans="1:10" x14ac:dyDescent="0.2">
      <c r="A76" s="193"/>
      <c r="B76" s="193"/>
      <c r="C76" s="193"/>
      <c r="D76" s="193" t="s">
        <v>37</v>
      </c>
      <c r="E76" s="193"/>
      <c r="F76" s="193"/>
      <c r="G76" s="193"/>
      <c r="H76" s="214">
        <f>G76*E76</f>
        <v>0</v>
      </c>
      <c r="I76" s="88"/>
      <c r="J76" s="88"/>
    </row>
    <row r="77" spans="1:10" x14ac:dyDescent="0.2">
      <c r="A77" s="88"/>
      <c r="B77" s="378" t="s">
        <v>57</v>
      </c>
      <c r="C77" s="378"/>
      <c r="D77" s="378"/>
      <c r="E77" s="378"/>
      <c r="F77" s="378"/>
      <c r="G77" s="378"/>
      <c r="H77" s="213">
        <f>SUM(H78:H79)</f>
        <v>0</v>
      </c>
      <c r="I77" s="88"/>
      <c r="J77" s="88"/>
    </row>
    <row r="78" spans="1:10" x14ac:dyDescent="0.2">
      <c r="A78" s="193"/>
      <c r="B78" s="193"/>
      <c r="C78" s="193">
        <v>261</v>
      </c>
      <c r="D78" s="193" t="s">
        <v>36</v>
      </c>
      <c r="E78" s="193">
        <v>0</v>
      </c>
      <c r="F78" s="193" t="s">
        <v>36</v>
      </c>
      <c r="G78" s="193"/>
      <c r="H78" s="214">
        <f>G78*E78</f>
        <v>0</v>
      </c>
      <c r="I78" s="215"/>
      <c r="J78" s="215"/>
    </row>
    <row r="79" spans="1:10" x14ac:dyDescent="0.2">
      <c r="A79" s="193"/>
      <c r="B79" s="193"/>
      <c r="C79" s="193"/>
      <c r="D79" s="193" t="s">
        <v>314</v>
      </c>
      <c r="E79" s="193"/>
      <c r="F79" s="193"/>
      <c r="G79" s="193"/>
      <c r="H79" s="214">
        <f>G79*E79</f>
        <v>0</v>
      </c>
      <c r="I79" s="88"/>
      <c r="J79" s="88"/>
    </row>
    <row r="80" spans="1:10" x14ac:dyDescent="0.2">
      <c r="A80" s="88"/>
      <c r="B80" s="378" t="s">
        <v>58</v>
      </c>
      <c r="C80" s="378"/>
      <c r="D80" s="378"/>
      <c r="E80" s="378"/>
      <c r="F80" s="378"/>
      <c r="G80" s="378"/>
      <c r="H80" s="213">
        <f>SUM(H81:H82)</f>
        <v>0</v>
      </c>
      <c r="I80" s="88"/>
      <c r="J80" s="88"/>
    </row>
    <row r="81" spans="1:10" x14ac:dyDescent="0.2">
      <c r="A81" s="193"/>
      <c r="B81" s="193"/>
      <c r="C81" s="193">
        <v>262</v>
      </c>
      <c r="D81" s="193" t="s">
        <v>36</v>
      </c>
      <c r="E81" s="193">
        <v>0</v>
      </c>
      <c r="F81" s="193" t="s">
        <v>36</v>
      </c>
      <c r="G81" s="193"/>
      <c r="H81" s="214">
        <f>G81*E81</f>
        <v>0</v>
      </c>
      <c r="I81" s="215"/>
      <c r="J81" s="215"/>
    </row>
    <row r="82" spans="1:10" x14ac:dyDescent="0.2">
      <c r="A82" s="193"/>
      <c r="B82" s="193"/>
      <c r="C82" s="193"/>
      <c r="D82" s="193" t="s">
        <v>314</v>
      </c>
      <c r="E82" s="193"/>
      <c r="F82" s="193"/>
      <c r="G82" s="193"/>
      <c r="H82" s="214">
        <f>G82*E82</f>
        <v>0</v>
      </c>
      <c r="I82" s="88"/>
      <c r="J82" s="88"/>
    </row>
    <row r="83" spans="1:10" x14ac:dyDescent="0.2">
      <c r="A83" s="88"/>
      <c r="B83" s="378" t="s">
        <v>59</v>
      </c>
      <c r="C83" s="378"/>
      <c r="D83" s="378"/>
      <c r="E83" s="378"/>
      <c r="F83" s="378"/>
      <c r="G83" s="378"/>
      <c r="H83" s="213">
        <f>SUM(H84:H85)</f>
        <v>0</v>
      </c>
      <c r="I83" s="88"/>
      <c r="J83" s="88"/>
    </row>
    <row r="84" spans="1:10" x14ac:dyDescent="0.2">
      <c r="A84" s="193"/>
      <c r="B84" s="193"/>
      <c r="C84" s="193">
        <v>263</v>
      </c>
      <c r="D84" s="193" t="s">
        <v>36</v>
      </c>
      <c r="E84" s="193">
        <v>0</v>
      </c>
      <c r="F84" s="193" t="s">
        <v>36</v>
      </c>
      <c r="G84" s="193"/>
      <c r="H84" s="214">
        <f>G84*E84</f>
        <v>0</v>
      </c>
      <c r="I84" s="215"/>
      <c r="J84" s="215"/>
    </row>
    <row r="85" spans="1:10" x14ac:dyDescent="0.2">
      <c r="A85" s="193"/>
      <c r="B85" s="193"/>
      <c r="C85" s="193"/>
      <c r="D85" s="193" t="s">
        <v>314</v>
      </c>
      <c r="E85" s="193"/>
      <c r="F85" s="193"/>
      <c r="G85" s="193"/>
      <c r="H85" s="214">
        <f>G85*E85</f>
        <v>0</v>
      </c>
      <c r="I85" s="88"/>
      <c r="J85" s="88"/>
    </row>
    <row r="86" spans="1:10" x14ac:dyDescent="0.2">
      <c r="A86" s="88"/>
      <c r="B86" s="378" t="s">
        <v>60</v>
      </c>
      <c r="C86" s="378"/>
      <c r="D86" s="378"/>
      <c r="E86" s="378"/>
      <c r="F86" s="378"/>
      <c r="G86" s="378"/>
      <c r="H86" s="213">
        <f>SUM(H87:H88)</f>
        <v>0</v>
      </c>
      <c r="I86" s="88"/>
      <c r="J86" s="88"/>
    </row>
    <row r="87" spans="1:10" x14ac:dyDescent="0.2">
      <c r="A87" s="193"/>
      <c r="B87" s="193"/>
      <c r="C87" s="193">
        <v>264</v>
      </c>
      <c r="D87" s="193" t="s">
        <v>36</v>
      </c>
      <c r="E87" s="193">
        <v>0</v>
      </c>
      <c r="F87" s="193" t="s">
        <v>36</v>
      </c>
      <c r="G87" s="193"/>
      <c r="H87" s="214">
        <f>G87*E87</f>
        <v>0</v>
      </c>
      <c r="I87" s="215"/>
      <c r="J87" s="215"/>
    </row>
    <row r="88" spans="1:10" x14ac:dyDescent="0.2">
      <c r="A88" s="193"/>
      <c r="B88" s="193"/>
      <c r="C88" s="193"/>
      <c r="D88" s="193" t="s">
        <v>314</v>
      </c>
      <c r="E88" s="193"/>
      <c r="F88" s="193"/>
      <c r="G88" s="193"/>
      <c r="H88" s="214">
        <f>G88*E88</f>
        <v>0</v>
      </c>
      <c r="I88" s="88"/>
      <c r="J88" s="88"/>
    </row>
    <row r="89" spans="1:10" x14ac:dyDescent="0.2">
      <c r="A89" s="88"/>
      <c r="B89" s="378" t="s">
        <v>61</v>
      </c>
      <c r="C89" s="378"/>
      <c r="D89" s="378"/>
      <c r="E89" s="378"/>
      <c r="F89" s="378"/>
      <c r="G89" s="378"/>
      <c r="H89" s="213">
        <f>SUM(H90:H91)</f>
        <v>0</v>
      </c>
      <c r="I89" s="88"/>
      <c r="J89" s="88"/>
    </row>
    <row r="90" spans="1:10" x14ac:dyDescent="0.2">
      <c r="A90" s="193"/>
      <c r="B90" s="193"/>
      <c r="C90" s="193">
        <v>266</v>
      </c>
      <c r="D90" s="193" t="s">
        <v>36</v>
      </c>
      <c r="E90" s="193">
        <v>0</v>
      </c>
      <c r="F90" s="193" t="s">
        <v>36</v>
      </c>
      <c r="G90" s="193"/>
      <c r="H90" s="214">
        <f>G90*E90</f>
        <v>0</v>
      </c>
      <c r="I90" s="215"/>
      <c r="J90" s="215"/>
    </row>
    <row r="91" spans="1:10" x14ac:dyDescent="0.2">
      <c r="A91" s="193"/>
      <c r="B91" s="193"/>
      <c r="C91" s="193"/>
      <c r="D91" s="193" t="s">
        <v>314</v>
      </c>
      <c r="E91" s="193"/>
      <c r="F91" s="193"/>
      <c r="G91" s="193"/>
      <c r="H91" s="214">
        <f>G91*E91</f>
        <v>0</v>
      </c>
      <c r="I91" s="88"/>
      <c r="J91" s="88"/>
    </row>
    <row r="92" spans="1:10" x14ac:dyDescent="0.2">
      <c r="A92" s="88"/>
      <c r="B92" s="378" t="s">
        <v>62</v>
      </c>
      <c r="C92" s="378"/>
      <c r="D92" s="378"/>
      <c r="E92" s="378"/>
      <c r="F92" s="378"/>
      <c r="G92" s="378"/>
      <c r="H92" s="213">
        <f>SUM(H93:H94)</f>
        <v>0</v>
      </c>
      <c r="I92" s="88"/>
      <c r="J92" s="88"/>
    </row>
    <row r="93" spans="1:10" x14ac:dyDescent="0.2">
      <c r="A93" s="193"/>
      <c r="B93" s="193"/>
      <c r="C93" s="193">
        <v>267</v>
      </c>
      <c r="D93" s="193" t="s">
        <v>36</v>
      </c>
      <c r="E93" s="193">
        <v>0</v>
      </c>
      <c r="F93" s="193" t="s">
        <v>36</v>
      </c>
      <c r="G93" s="193"/>
      <c r="H93" s="214">
        <f>G93*E93</f>
        <v>0</v>
      </c>
      <c r="I93" s="215"/>
      <c r="J93" s="215"/>
    </row>
    <row r="94" spans="1:10" x14ac:dyDescent="0.2">
      <c r="A94" s="193"/>
      <c r="B94" s="193"/>
      <c r="C94" s="193"/>
      <c r="D94" s="193" t="s">
        <v>314</v>
      </c>
      <c r="E94" s="193"/>
      <c r="F94" s="193"/>
      <c r="G94" s="193"/>
      <c r="H94" s="214">
        <f>G94*E94</f>
        <v>0</v>
      </c>
      <c r="I94" s="88"/>
      <c r="J94" s="88"/>
    </row>
    <row r="95" spans="1:10" x14ac:dyDescent="0.2">
      <c r="A95" s="88"/>
      <c r="B95" s="378" t="s">
        <v>63</v>
      </c>
      <c r="C95" s="378"/>
      <c r="D95" s="378"/>
      <c r="E95" s="378"/>
      <c r="F95" s="378"/>
      <c r="G95" s="378"/>
      <c r="H95" s="213">
        <f>SUM(H96:H97)</f>
        <v>0</v>
      </c>
      <c r="I95" s="88"/>
      <c r="J95" s="88"/>
    </row>
    <row r="96" spans="1:10" x14ac:dyDescent="0.2">
      <c r="A96" s="193"/>
      <c r="B96" s="193"/>
      <c r="C96" s="193">
        <v>268</v>
      </c>
      <c r="D96" s="193" t="s">
        <v>36</v>
      </c>
      <c r="E96" s="193">
        <v>0</v>
      </c>
      <c r="F96" s="193" t="s">
        <v>36</v>
      </c>
      <c r="G96" s="193"/>
      <c r="H96" s="214">
        <f>G96*E96</f>
        <v>0</v>
      </c>
      <c r="I96" s="215"/>
      <c r="J96" s="215"/>
    </row>
    <row r="97" spans="1:10" x14ac:dyDescent="0.2">
      <c r="A97" s="193"/>
      <c r="B97" s="193"/>
      <c r="C97" s="193"/>
      <c r="D97" s="193" t="s">
        <v>314</v>
      </c>
      <c r="E97" s="193"/>
      <c r="F97" s="193"/>
      <c r="G97" s="193"/>
      <c r="H97" s="214">
        <f>G97*E97</f>
        <v>0</v>
      </c>
      <c r="I97" s="88"/>
      <c r="J97" s="88"/>
    </row>
    <row r="98" spans="1:10" x14ac:dyDescent="0.2">
      <c r="A98" s="88"/>
      <c r="B98" s="378" t="s">
        <v>64</v>
      </c>
      <c r="C98" s="378"/>
      <c r="D98" s="378"/>
      <c r="E98" s="378"/>
      <c r="F98" s="378"/>
      <c r="G98" s="378"/>
      <c r="H98" s="213">
        <f>SUM(H99:H100)</f>
        <v>0</v>
      </c>
      <c r="I98" s="88"/>
      <c r="J98" s="88"/>
    </row>
    <row r="99" spans="1:10" x14ac:dyDescent="0.2">
      <c r="A99" s="193"/>
      <c r="B99" s="193"/>
      <c r="C99" s="193">
        <v>269</v>
      </c>
      <c r="D99" s="193" t="s">
        <v>36</v>
      </c>
      <c r="E99" s="193">
        <v>0</v>
      </c>
      <c r="F99" s="193" t="s">
        <v>36</v>
      </c>
      <c r="G99" s="193"/>
      <c r="H99" s="214">
        <f>G99*E99</f>
        <v>0</v>
      </c>
      <c r="I99" s="215"/>
      <c r="J99" s="215"/>
    </row>
    <row r="100" spans="1:10" x14ac:dyDescent="0.2">
      <c r="A100" s="193"/>
      <c r="B100" s="193"/>
      <c r="C100" s="193"/>
      <c r="D100" s="193" t="s">
        <v>314</v>
      </c>
      <c r="E100" s="193"/>
      <c r="F100" s="193"/>
      <c r="G100" s="193"/>
      <c r="H100" s="214">
        <f>G100*E100</f>
        <v>0</v>
      </c>
      <c r="I100" s="88"/>
      <c r="J100" s="88"/>
    </row>
    <row r="101" spans="1:10" x14ac:dyDescent="0.2">
      <c r="A101" s="88"/>
      <c r="B101" s="378" t="s">
        <v>65</v>
      </c>
      <c r="C101" s="378"/>
      <c r="D101" s="378"/>
      <c r="E101" s="378"/>
      <c r="F101" s="378"/>
      <c r="G101" s="378"/>
      <c r="H101" s="213">
        <f>SUM(H102:H103)</f>
        <v>0</v>
      </c>
      <c r="I101" s="88"/>
      <c r="J101" s="88"/>
    </row>
    <row r="102" spans="1:10" x14ac:dyDescent="0.2">
      <c r="A102" s="193"/>
      <c r="B102" s="193"/>
      <c r="C102" s="193">
        <v>271</v>
      </c>
      <c r="D102" s="193" t="s">
        <v>36</v>
      </c>
      <c r="E102" s="193">
        <v>0</v>
      </c>
      <c r="F102" s="193" t="s">
        <v>36</v>
      </c>
      <c r="G102" s="193"/>
      <c r="H102" s="214">
        <f>G102*E102</f>
        <v>0</v>
      </c>
      <c r="I102" s="215"/>
      <c r="J102" s="215"/>
    </row>
    <row r="103" spans="1:10" x14ac:dyDescent="0.2">
      <c r="A103" s="193"/>
      <c r="B103" s="193"/>
      <c r="C103" s="193"/>
      <c r="D103" s="193" t="s">
        <v>314</v>
      </c>
      <c r="E103" s="193"/>
      <c r="F103" s="193"/>
      <c r="G103" s="193"/>
      <c r="H103" s="214">
        <f>G103*E103</f>
        <v>0</v>
      </c>
      <c r="I103" s="88"/>
      <c r="J103" s="88"/>
    </row>
    <row r="104" spans="1:10" x14ac:dyDescent="0.2">
      <c r="A104" s="88"/>
      <c r="B104" s="378" t="s">
        <v>66</v>
      </c>
      <c r="C104" s="378"/>
      <c r="D104" s="378"/>
      <c r="E104" s="378"/>
      <c r="F104" s="378"/>
      <c r="G104" s="378"/>
      <c r="H104" s="213">
        <f>SUM(H105:H106)</f>
        <v>0</v>
      </c>
      <c r="I104" s="88"/>
      <c r="J104" s="88"/>
    </row>
    <row r="105" spans="1:10" x14ac:dyDescent="0.2">
      <c r="A105" s="193"/>
      <c r="B105" s="193"/>
      <c r="C105" s="193">
        <v>272</v>
      </c>
      <c r="D105" s="193" t="s">
        <v>36</v>
      </c>
      <c r="E105" s="193">
        <v>0</v>
      </c>
      <c r="F105" s="193" t="s">
        <v>36</v>
      </c>
      <c r="G105" s="193"/>
      <c r="H105" s="214">
        <f>G105*E105</f>
        <v>0</v>
      </c>
      <c r="I105" s="215"/>
      <c r="J105" s="215"/>
    </row>
    <row r="106" spans="1:10" x14ac:dyDescent="0.2">
      <c r="A106" s="193"/>
      <c r="B106" s="193"/>
      <c r="C106" s="193"/>
      <c r="D106" s="193" t="s">
        <v>314</v>
      </c>
      <c r="E106" s="193"/>
      <c r="F106" s="193"/>
      <c r="G106" s="193"/>
      <c r="H106" s="214">
        <f>G106*E106</f>
        <v>0</v>
      </c>
      <c r="I106" s="88"/>
      <c r="J106" s="88"/>
    </row>
    <row r="107" spans="1:10" x14ac:dyDescent="0.2">
      <c r="A107" s="88"/>
      <c r="B107" s="378" t="s">
        <v>395</v>
      </c>
      <c r="C107" s="378"/>
      <c r="D107" s="378"/>
      <c r="E107" s="378"/>
      <c r="F107" s="378"/>
      <c r="G107" s="378"/>
      <c r="H107" s="213">
        <f>SUM(H108:H109)</f>
        <v>0</v>
      </c>
      <c r="I107" s="88"/>
      <c r="J107" s="88"/>
    </row>
    <row r="108" spans="1:10" x14ac:dyDescent="0.2">
      <c r="A108" s="193"/>
      <c r="B108" s="193"/>
      <c r="C108" s="193">
        <v>273</v>
      </c>
      <c r="D108" s="193" t="s">
        <v>36</v>
      </c>
      <c r="E108" s="193">
        <v>0</v>
      </c>
      <c r="F108" s="193" t="s">
        <v>36</v>
      </c>
      <c r="G108" s="193"/>
      <c r="H108" s="214">
        <f>G108*E108</f>
        <v>0</v>
      </c>
      <c r="I108" s="215"/>
      <c r="J108" s="215"/>
    </row>
    <row r="109" spans="1:10" x14ac:dyDescent="0.2">
      <c r="A109" s="193"/>
      <c r="B109" s="193"/>
      <c r="C109" s="193"/>
      <c r="D109" s="193" t="s">
        <v>314</v>
      </c>
      <c r="E109" s="193"/>
      <c r="F109" s="193"/>
      <c r="G109" s="193"/>
      <c r="H109" s="214">
        <f>G109*E109</f>
        <v>0</v>
      </c>
      <c r="I109" s="88"/>
      <c r="J109" s="88"/>
    </row>
    <row r="110" spans="1:10" x14ac:dyDescent="0.2">
      <c r="A110" s="88"/>
      <c r="B110" s="378" t="s">
        <v>67</v>
      </c>
      <c r="C110" s="378"/>
      <c r="D110" s="378"/>
      <c r="E110" s="378"/>
      <c r="F110" s="378"/>
      <c r="G110" s="378"/>
      <c r="H110" s="213">
        <f>SUM(H111:H112)</f>
        <v>0</v>
      </c>
      <c r="I110" s="88"/>
      <c r="J110" s="88"/>
    </row>
    <row r="111" spans="1:10" x14ac:dyDescent="0.2">
      <c r="A111" s="193"/>
      <c r="B111" s="193"/>
      <c r="C111" s="193">
        <v>274</v>
      </c>
      <c r="D111" s="193" t="s">
        <v>36</v>
      </c>
      <c r="E111" s="193">
        <v>0</v>
      </c>
      <c r="F111" s="193" t="s">
        <v>36</v>
      </c>
      <c r="G111" s="193"/>
      <c r="H111" s="214">
        <f>G111*E111</f>
        <v>0</v>
      </c>
      <c r="I111" s="215"/>
      <c r="J111" s="215"/>
    </row>
    <row r="112" spans="1:10" x14ac:dyDescent="0.2">
      <c r="A112" s="193"/>
      <c r="B112" s="193"/>
      <c r="C112" s="193"/>
      <c r="D112" s="193" t="s">
        <v>314</v>
      </c>
      <c r="E112" s="193"/>
      <c r="F112" s="193"/>
      <c r="G112" s="193"/>
      <c r="H112" s="214">
        <f>G112*E112</f>
        <v>0</v>
      </c>
      <c r="I112" s="88"/>
      <c r="J112" s="88"/>
    </row>
    <row r="113" spans="1:10" x14ac:dyDescent="0.2">
      <c r="A113" s="88"/>
      <c r="B113" s="378" t="s">
        <v>396</v>
      </c>
      <c r="C113" s="378"/>
      <c r="D113" s="378"/>
      <c r="E113" s="378"/>
      <c r="F113" s="378"/>
      <c r="G113" s="378"/>
      <c r="H113" s="213">
        <f>SUM(H114:H115)</f>
        <v>0</v>
      </c>
      <c r="I113" s="88"/>
      <c r="J113" s="88"/>
    </row>
    <row r="114" spans="1:10" x14ac:dyDescent="0.2">
      <c r="A114" s="193"/>
      <c r="B114" s="193"/>
      <c r="C114" s="193">
        <v>275</v>
      </c>
      <c r="D114" s="193" t="s">
        <v>36</v>
      </c>
      <c r="E114" s="193">
        <v>0</v>
      </c>
      <c r="F114" s="193" t="s">
        <v>36</v>
      </c>
      <c r="G114" s="193"/>
      <c r="H114" s="214">
        <f>G114*E114</f>
        <v>0</v>
      </c>
      <c r="I114" s="215"/>
      <c r="J114" s="215"/>
    </row>
    <row r="115" spans="1:10" x14ac:dyDescent="0.2">
      <c r="A115" s="193"/>
      <c r="B115" s="193"/>
      <c r="C115" s="193"/>
      <c r="D115" s="193" t="s">
        <v>314</v>
      </c>
      <c r="E115" s="193"/>
      <c r="F115" s="193"/>
      <c r="G115" s="193"/>
      <c r="H115" s="214">
        <f>G115*E115</f>
        <v>0</v>
      </c>
      <c r="I115" s="88"/>
      <c r="J115" s="88"/>
    </row>
    <row r="116" spans="1:10" x14ac:dyDescent="0.2">
      <c r="A116" s="88"/>
      <c r="B116" s="378" t="s">
        <v>397</v>
      </c>
      <c r="C116" s="378"/>
      <c r="D116" s="378"/>
      <c r="E116" s="378"/>
      <c r="F116" s="378"/>
      <c r="G116" s="378"/>
      <c r="H116" s="213">
        <f>SUM(H117:H118)</f>
        <v>0</v>
      </c>
      <c r="I116" s="88"/>
      <c r="J116" s="88"/>
    </row>
    <row r="117" spans="1:10" x14ac:dyDescent="0.2">
      <c r="A117" s="193"/>
      <c r="B117" s="193"/>
      <c r="C117" s="193">
        <v>279</v>
      </c>
      <c r="D117" s="193" t="s">
        <v>36</v>
      </c>
      <c r="E117" s="193">
        <v>0</v>
      </c>
      <c r="F117" s="193" t="s">
        <v>36</v>
      </c>
      <c r="G117" s="193"/>
      <c r="H117" s="214">
        <f>G117*E117</f>
        <v>0</v>
      </c>
      <c r="I117" s="215"/>
      <c r="J117" s="215"/>
    </row>
    <row r="118" spans="1:10" x14ac:dyDescent="0.2">
      <c r="A118" s="193"/>
      <c r="B118" s="193"/>
      <c r="C118" s="193"/>
      <c r="D118" s="193" t="s">
        <v>314</v>
      </c>
      <c r="E118" s="193"/>
      <c r="F118" s="193"/>
      <c r="G118" s="193"/>
      <c r="H118" s="214">
        <f>G118*E118</f>
        <v>0</v>
      </c>
      <c r="I118" s="88"/>
      <c r="J118" s="88"/>
    </row>
    <row r="119" spans="1:10" x14ac:dyDescent="0.2">
      <c r="A119" s="88"/>
      <c r="B119" s="378" t="s">
        <v>68</v>
      </c>
      <c r="C119" s="378"/>
      <c r="D119" s="378"/>
      <c r="E119" s="378"/>
      <c r="F119" s="378"/>
      <c r="G119" s="378"/>
      <c r="H119" s="213">
        <f>SUM(H120:H121)</f>
        <v>0</v>
      </c>
      <c r="I119" s="88"/>
      <c r="J119" s="88"/>
    </row>
    <row r="120" spans="1:10" x14ac:dyDescent="0.2">
      <c r="A120" s="193"/>
      <c r="B120" s="193"/>
      <c r="C120" s="193">
        <v>282</v>
      </c>
      <c r="D120" s="193" t="s">
        <v>36</v>
      </c>
      <c r="E120" s="193">
        <v>0</v>
      </c>
      <c r="F120" s="193" t="s">
        <v>36</v>
      </c>
      <c r="G120" s="193"/>
      <c r="H120" s="214">
        <f>G120*E120</f>
        <v>0</v>
      </c>
      <c r="I120" s="215"/>
      <c r="J120" s="215"/>
    </row>
    <row r="121" spans="1:10" x14ac:dyDescent="0.2">
      <c r="A121" s="193"/>
      <c r="B121" s="193"/>
      <c r="C121" s="193"/>
      <c r="D121" s="193" t="s">
        <v>314</v>
      </c>
      <c r="E121" s="193"/>
      <c r="F121" s="193"/>
      <c r="G121" s="193"/>
      <c r="H121" s="214">
        <f>G121*E121</f>
        <v>0</v>
      </c>
      <c r="I121" s="88"/>
      <c r="J121" s="88"/>
    </row>
    <row r="122" spans="1:10" x14ac:dyDescent="0.2">
      <c r="A122" s="88"/>
      <c r="B122" s="378" t="s">
        <v>69</v>
      </c>
      <c r="C122" s="378"/>
      <c r="D122" s="378"/>
      <c r="E122" s="378"/>
      <c r="F122" s="378"/>
      <c r="G122" s="378"/>
      <c r="H122" s="213">
        <f>SUM(H123:H124)</f>
        <v>0</v>
      </c>
      <c r="I122" s="88"/>
      <c r="J122" s="88"/>
    </row>
    <row r="123" spans="1:10" x14ac:dyDescent="0.2">
      <c r="A123" s="193"/>
      <c r="B123" s="193"/>
      <c r="C123" s="193">
        <v>283</v>
      </c>
      <c r="D123" s="193" t="s">
        <v>36</v>
      </c>
      <c r="E123" s="193">
        <v>0</v>
      </c>
      <c r="F123" s="193" t="s">
        <v>36</v>
      </c>
      <c r="G123" s="193"/>
      <c r="H123" s="214">
        <f>G123*E123</f>
        <v>0</v>
      </c>
      <c r="I123" s="215"/>
      <c r="J123" s="215"/>
    </row>
    <row r="124" spans="1:10" x14ac:dyDescent="0.2">
      <c r="A124" s="193"/>
      <c r="B124" s="193"/>
      <c r="C124" s="193"/>
      <c r="D124" s="193" t="s">
        <v>314</v>
      </c>
      <c r="E124" s="193"/>
      <c r="F124" s="193"/>
      <c r="G124" s="193"/>
      <c r="H124" s="214">
        <f>G124*E124</f>
        <v>0</v>
      </c>
      <c r="I124" s="88"/>
      <c r="J124" s="88"/>
    </row>
    <row r="125" spans="1:10" x14ac:dyDescent="0.2">
      <c r="A125" s="88"/>
      <c r="B125" s="378" t="s">
        <v>70</v>
      </c>
      <c r="C125" s="378"/>
      <c r="D125" s="378"/>
      <c r="E125" s="378"/>
      <c r="F125" s="378"/>
      <c r="G125" s="378"/>
      <c r="H125" s="213">
        <f>SUM(H126:H127)</f>
        <v>0</v>
      </c>
      <c r="I125" s="88"/>
      <c r="J125" s="88"/>
    </row>
    <row r="126" spans="1:10" x14ac:dyDescent="0.2">
      <c r="A126" s="193"/>
      <c r="B126" s="193"/>
      <c r="C126" s="193">
        <v>284</v>
      </c>
      <c r="D126" s="193" t="s">
        <v>36</v>
      </c>
      <c r="E126" s="193">
        <v>0</v>
      </c>
      <c r="F126" s="193" t="s">
        <v>36</v>
      </c>
      <c r="G126" s="193"/>
      <c r="H126" s="214">
        <f>G126*E126</f>
        <v>0</v>
      </c>
      <c r="I126" s="215"/>
      <c r="J126" s="215"/>
    </row>
    <row r="127" spans="1:10" x14ac:dyDescent="0.2">
      <c r="A127" s="193"/>
      <c r="B127" s="193"/>
      <c r="C127" s="193"/>
      <c r="D127" s="193" t="s">
        <v>314</v>
      </c>
      <c r="E127" s="193"/>
      <c r="F127" s="193"/>
      <c r="G127" s="193"/>
      <c r="H127" s="214">
        <f>G127*E127</f>
        <v>0</v>
      </c>
      <c r="I127" s="88"/>
      <c r="J127" s="88"/>
    </row>
    <row r="128" spans="1:10" x14ac:dyDescent="0.2">
      <c r="A128" s="88"/>
      <c r="B128" s="378" t="s">
        <v>71</v>
      </c>
      <c r="C128" s="378"/>
      <c r="D128" s="378"/>
      <c r="E128" s="378"/>
      <c r="F128" s="378"/>
      <c r="G128" s="378"/>
      <c r="H128" s="213">
        <f>SUM(H129:H130)</f>
        <v>0</v>
      </c>
      <c r="I128" s="88"/>
      <c r="J128" s="88"/>
    </row>
    <row r="129" spans="1:10" x14ac:dyDescent="0.2">
      <c r="A129" s="193"/>
      <c r="B129" s="193"/>
      <c r="C129" s="193">
        <v>286</v>
      </c>
      <c r="D129" s="193" t="s">
        <v>36</v>
      </c>
      <c r="E129" s="193">
        <v>0</v>
      </c>
      <c r="F129" s="193" t="s">
        <v>36</v>
      </c>
      <c r="G129" s="193"/>
      <c r="H129" s="214">
        <f>G129*E129</f>
        <v>0</v>
      </c>
      <c r="I129" s="215"/>
      <c r="J129" s="215"/>
    </row>
    <row r="130" spans="1:10" x14ac:dyDescent="0.2">
      <c r="A130" s="193"/>
      <c r="B130" s="193"/>
      <c r="C130" s="193"/>
      <c r="D130" s="193" t="s">
        <v>314</v>
      </c>
      <c r="E130" s="193"/>
      <c r="F130" s="193"/>
      <c r="G130" s="193"/>
      <c r="H130" s="214">
        <f>G130*E130</f>
        <v>0</v>
      </c>
      <c r="I130" s="88"/>
      <c r="J130" s="88"/>
    </row>
    <row r="131" spans="1:10" x14ac:dyDescent="0.2">
      <c r="A131" s="88"/>
      <c r="B131" s="378" t="s">
        <v>72</v>
      </c>
      <c r="C131" s="378"/>
      <c r="D131" s="378"/>
      <c r="E131" s="378"/>
      <c r="F131" s="378"/>
      <c r="G131" s="378"/>
      <c r="H131" s="213">
        <f>SUM(H132:H133)</f>
        <v>0</v>
      </c>
      <c r="I131" s="88"/>
      <c r="J131" s="88"/>
    </row>
    <row r="132" spans="1:10" x14ac:dyDescent="0.2">
      <c r="A132" s="193"/>
      <c r="B132" s="193"/>
      <c r="C132" s="193">
        <v>289</v>
      </c>
      <c r="D132" s="193" t="s">
        <v>36</v>
      </c>
      <c r="E132" s="193">
        <v>0</v>
      </c>
      <c r="F132" s="193" t="s">
        <v>36</v>
      </c>
      <c r="G132" s="193"/>
      <c r="H132" s="214">
        <f>G132*E132</f>
        <v>0</v>
      </c>
      <c r="I132" s="215"/>
      <c r="J132" s="215"/>
    </row>
    <row r="133" spans="1:10" x14ac:dyDescent="0.2">
      <c r="A133" s="193"/>
      <c r="B133" s="193"/>
      <c r="C133" s="193"/>
      <c r="D133" s="193" t="s">
        <v>314</v>
      </c>
      <c r="E133" s="193"/>
      <c r="F133" s="193"/>
      <c r="G133" s="193"/>
      <c r="H133" s="214">
        <f>G133*E133</f>
        <v>0</v>
      </c>
      <c r="I133" s="88"/>
      <c r="J133" s="88"/>
    </row>
    <row r="134" spans="1:10" x14ac:dyDescent="0.2">
      <c r="A134" s="88"/>
      <c r="B134" s="378" t="s">
        <v>73</v>
      </c>
      <c r="C134" s="378"/>
      <c r="D134" s="378"/>
      <c r="E134" s="378"/>
      <c r="F134" s="378"/>
      <c r="G134" s="378"/>
      <c r="H134" s="213">
        <f>SUM(H135:H136)</f>
        <v>0</v>
      </c>
      <c r="I134" s="88"/>
      <c r="J134" s="88"/>
    </row>
    <row r="135" spans="1:10" x14ac:dyDescent="0.2">
      <c r="A135" s="193"/>
      <c r="B135" s="193"/>
      <c r="C135" s="193">
        <v>291</v>
      </c>
      <c r="D135" s="193" t="s">
        <v>36</v>
      </c>
      <c r="E135" s="193">
        <v>0</v>
      </c>
      <c r="F135" s="193" t="s">
        <v>36</v>
      </c>
      <c r="G135" s="193"/>
      <c r="H135" s="214">
        <f>G135*E135</f>
        <v>0</v>
      </c>
      <c r="I135" s="215"/>
      <c r="J135" s="215"/>
    </row>
    <row r="136" spans="1:10" x14ac:dyDescent="0.2">
      <c r="A136" s="193"/>
      <c r="B136" s="193"/>
      <c r="C136" s="193"/>
      <c r="D136" s="193" t="s">
        <v>37</v>
      </c>
      <c r="E136" s="193"/>
      <c r="F136" s="193"/>
      <c r="G136" s="193"/>
      <c r="H136" s="214">
        <f>G136*E136</f>
        <v>0</v>
      </c>
      <c r="I136" s="88"/>
      <c r="J136" s="88"/>
    </row>
    <row r="137" spans="1:10" x14ac:dyDescent="0.2">
      <c r="A137" s="88"/>
      <c r="B137" s="378" t="s">
        <v>74</v>
      </c>
      <c r="C137" s="378"/>
      <c r="D137" s="378"/>
      <c r="E137" s="378"/>
      <c r="F137" s="378"/>
      <c r="G137" s="378"/>
      <c r="H137" s="213">
        <f>SUM(H138:H139)</f>
        <v>0</v>
      </c>
      <c r="I137" s="88"/>
      <c r="J137" s="88"/>
    </row>
    <row r="138" spans="1:10" x14ac:dyDescent="0.2">
      <c r="A138" s="193"/>
      <c r="B138" s="193"/>
      <c r="C138" s="193">
        <v>292</v>
      </c>
      <c r="D138" s="193" t="s">
        <v>36</v>
      </c>
      <c r="E138" s="193">
        <v>0</v>
      </c>
      <c r="F138" s="193" t="s">
        <v>36</v>
      </c>
      <c r="G138" s="193"/>
      <c r="H138" s="214">
        <f>G138*E138</f>
        <v>0</v>
      </c>
      <c r="I138" s="215"/>
      <c r="J138" s="215"/>
    </row>
    <row r="139" spans="1:10" x14ac:dyDescent="0.2">
      <c r="A139" s="193"/>
      <c r="B139" s="193"/>
      <c r="C139" s="193"/>
      <c r="D139" s="193" t="s">
        <v>314</v>
      </c>
      <c r="E139" s="193"/>
      <c r="F139" s="193"/>
      <c r="G139" s="193"/>
      <c r="H139" s="214">
        <f>G139*E139</f>
        <v>0</v>
      </c>
      <c r="I139" s="88"/>
      <c r="J139" s="88"/>
    </row>
    <row r="140" spans="1:10" x14ac:dyDescent="0.2">
      <c r="A140" s="88"/>
      <c r="B140" s="378" t="s">
        <v>75</v>
      </c>
      <c r="C140" s="378"/>
      <c r="D140" s="378"/>
      <c r="E140" s="378"/>
      <c r="F140" s="378"/>
      <c r="G140" s="378"/>
      <c r="H140" s="213">
        <f>SUM(H141:H142)</f>
        <v>0</v>
      </c>
      <c r="I140" s="88"/>
      <c r="J140" s="88"/>
    </row>
    <row r="141" spans="1:10" x14ac:dyDescent="0.2">
      <c r="A141" s="193"/>
      <c r="B141" s="193"/>
      <c r="C141" s="193">
        <v>293</v>
      </c>
      <c r="D141" s="193" t="s">
        <v>36</v>
      </c>
      <c r="E141" s="193">
        <v>0</v>
      </c>
      <c r="F141" s="193" t="s">
        <v>36</v>
      </c>
      <c r="G141" s="193"/>
      <c r="H141" s="214">
        <f>G141*E141</f>
        <v>0</v>
      </c>
      <c r="I141" s="215"/>
      <c r="J141" s="215"/>
    </row>
    <row r="142" spans="1:10" x14ac:dyDescent="0.2">
      <c r="A142" s="193"/>
      <c r="B142" s="193"/>
      <c r="C142" s="193"/>
      <c r="D142" s="193" t="s">
        <v>314</v>
      </c>
      <c r="E142" s="193"/>
      <c r="F142" s="193"/>
      <c r="G142" s="193"/>
      <c r="H142" s="214">
        <f>G142*E142</f>
        <v>0</v>
      </c>
      <c r="I142" s="88"/>
      <c r="J142" s="88"/>
    </row>
    <row r="143" spans="1:10" x14ac:dyDescent="0.2">
      <c r="A143" s="88"/>
      <c r="B143" s="378" t="s">
        <v>76</v>
      </c>
      <c r="C143" s="378"/>
      <c r="D143" s="378"/>
      <c r="E143" s="378"/>
      <c r="F143" s="378"/>
      <c r="G143" s="378"/>
      <c r="H143" s="213">
        <f>SUM(H144:H145)</f>
        <v>0</v>
      </c>
      <c r="I143" s="88"/>
      <c r="J143" s="88"/>
    </row>
    <row r="144" spans="1:10" x14ac:dyDescent="0.2">
      <c r="A144" s="193"/>
      <c r="B144" s="193"/>
      <c r="C144" s="193">
        <v>294</v>
      </c>
      <c r="D144" s="193" t="s">
        <v>36</v>
      </c>
      <c r="E144" s="193">
        <v>0</v>
      </c>
      <c r="F144" s="193" t="s">
        <v>36</v>
      </c>
      <c r="G144" s="193"/>
      <c r="H144" s="214">
        <f>G144*E144</f>
        <v>0</v>
      </c>
      <c r="I144" s="215"/>
      <c r="J144" s="215"/>
    </row>
    <row r="145" spans="1:14" x14ac:dyDescent="0.2">
      <c r="A145" s="193"/>
      <c r="B145" s="193"/>
      <c r="C145" s="193"/>
      <c r="D145" s="193" t="s">
        <v>314</v>
      </c>
      <c r="E145" s="193"/>
      <c r="F145" s="193"/>
      <c r="G145" s="193"/>
      <c r="H145" s="214">
        <f>G145*E145</f>
        <v>0</v>
      </c>
      <c r="I145" s="88"/>
      <c r="J145" s="88"/>
    </row>
    <row r="146" spans="1:14" x14ac:dyDescent="0.2">
      <c r="A146" s="88"/>
      <c r="B146" s="378" t="s">
        <v>77</v>
      </c>
      <c r="C146" s="378"/>
      <c r="D146" s="378"/>
      <c r="E146" s="378"/>
      <c r="F146" s="378"/>
      <c r="G146" s="378"/>
      <c r="H146" s="213">
        <f>SUM(H147:H148)</f>
        <v>0</v>
      </c>
      <c r="I146" s="88"/>
      <c r="J146" s="88"/>
    </row>
    <row r="147" spans="1:14" x14ac:dyDescent="0.2">
      <c r="A147" s="193"/>
      <c r="B147" s="193"/>
      <c r="C147" s="193">
        <v>295</v>
      </c>
      <c r="D147" s="193" t="s">
        <v>36</v>
      </c>
      <c r="E147" s="193">
        <v>0</v>
      </c>
      <c r="F147" s="193" t="s">
        <v>36</v>
      </c>
      <c r="G147" s="193"/>
      <c r="H147" s="214">
        <f>G147*E147</f>
        <v>0</v>
      </c>
      <c r="I147" s="215"/>
      <c r="J147" s="215"/>
    </row>
    <row r="148" spans="1:14" x14ac:dyDescent="0.2">
      <c r="A148" s="193"/>
      <c r="B148" s="193"/>
      <c r="C148" s="193"/>
      <c r="D148" s="193" t="s">
        <v>314</v>
      </c>
      <c r="E148" s="193"/>
      <c r="F148" s="193"/>
      <c r="G148" s="193"/>
      <c r="H148" s="214">
        <f>G148*E148</f>
        <v>0</v>
      </c>
      <c r="I148" s="88"/>
      <c r="J148" s="88"/>
    </row>
    <row r="149" spans="1:14" x14ac:dyDescent="0.2">
      <c r="A149" s="88"/>
      <c r="B149" s="378" t="s">
        <v>78</v>
      </c>
      <c r="C149" s="378"/>
      <c r="D149" s="378"/>
      <c r="E149" s="378"/>
      <c r="F149" s="378"/>
      <c r="G149" s="378"/>
      <c r="H149" s="213">
        <f>SUM(H150:H151)</f>
        <v>0</v>
      </c>
      <c r="I149" s="88"/>
      <c r="J149" s="88"/>
    </row>
    <row r="150" spans="1:14" x14ac:dyDescent="0.2">
      <c r="A150" s="193"/>
      <c r="B150" s="193"/>
      <c r="C150" s="193">
        <v>297</v>
      </c>
      <c r="D150" s="193" t="s">
        <v>36</v>
      </c>
      <c r="E150" s="193">
        <v>0</v>
      </c>
      <c r="F150" s="193" t="s">
        <v>36</v>
      </c>
      <c r="G150" s="193"/>
      <c r="H150" s="214">
        <f>G150*E150</f>
        <v>0</v>
      </c>
      <c r="I150" s="215"/>
      <c r="J150" s="215"/>
    </row>
    <row r="151" spans="1:14" x14ac:dyDescent="0.2">
      <c r="A151" s="193"/>
      <c r="B151" s="193"/>
      <c r="C151" s="193"/>
      <c r="D151" s="193" t="s">
        <v>314</v>
      </c>
      <c r="E151" s="193"/>
      <c r="F151" s="193"/>
      <c r="G151" s="193"/>
      <c r="H151" s="214">
        <f>G151*E151</f>
        <v>0</v>
      </c>
      <c r="I151" s="88"/>
      <c r="J151" s="88"/>
    </row>
    <row r="152" spans="1:14" x14ac:dyDescent="0.2">
      <c r="A152" s="88"/>
      <c r="B152" s="378" t="s">
        <v>79</v>
      </c>
      <c r="C152" s="378"/>
      <c r="D152" s="378"/>
      <c r="E152" s="378"/>
      <c r="F152" s="378"/>
      <c r="G152" s="378"/>
      <c r="H152" s="213">
        <f>SUM(H153:H154)</f>
        <v>0</v>
      </c>
      <c r="I152" s="88"/>
      <c r="J152" s="88"/>
    </row>
    <row r="153" spans="1:14" x14ac:dyDescent="0.2">
      <c r="A153" s="193"/>
      <c r="B153" s="193"/>
      <c r="C153" s="193">
        <v>298</v>
      </c>
      <c r="D153" s="193" t="s">
        <v>36</v>
      </c>
      <c r="E153" s="193">
        <v>0</v>
      </c>
      <c r="F153" s="193" t="s">
        <v>36</v>
      </c>
      <c r="G153" s="193"/>
      <c r="H153" s="214">
        <f>G153*E153</f>
        <v>0</v>
      </c>
      <c r="I153" s="215"/>
      <c r="J153" s="215"/>
    </row>
    <row r="154" spans="1:14" x14ac:dyDescent="0.2">
      <c r="A154" s="193"/>
      <c r="B154" s="193"/>
      <c r="C154" s="193"/>
      <c r="D154" s="193" t="s">
        <v>314</v>
      </c>
      <c r="E154" s="193"/>
      <c r="F154" s="193"/>
      <c r="G154" s="193"/>
      <c r="H154" s="214">
        <f>G154*E154</f>
        <v>0</v>
      </c>
      <c r="I154" s="88"/>
      <c r="J154" s="88"/>
    </row>
    <row r="155" spans="1:14" x14ac:dyDescent="0.2">
      <c r="A155" s="88"/>
      <c r="B155" s="378" t="s">
        <v>80</v>
      </c>
      <c r="C155" s="378"/>
      <c r="D155" s="378"/>
      <c r="E155" s="378"/>
      <c r="F155" s="378"/>
      <c r="G155" s="378"/>
      <c r="H155" s="213">
        <f>SUM(H156:H157)</f>
        <v>0</v>
      </c>
      <c r="I155" s="88"/>
      <c r="J155" s="88"/>
    </row>
    <row r="156" spans="1:14" x14ac:dyDescent="0.2">
      <c r="A156" s="193"/>
      <c r="B156" s="193"/>
      <c r="C156" s="193">
        <v>299</v>
      </c>
      <c r="D156" s="193" t="s">
        <v>36</v>
      </c>
      <c r="E156" s="193">
        <v>0</v>
      </c>
      <c r="F156" s="193" t="s">
        <v>36</v>
      </c>
      <c r="G156" s="193"/>
      <c r="H156" s="214">
        <f>G156*E156</f>
        <v>0</v>
      </c>
      <c r="I156" s="215"/>
      <c r="J156" s="215"/>
    </row>
    <row r="157" spans="1:14" x14ac:dyDescent="0.2">
      <c r="A157" s="193"/>
      <c r="B157" s="193"/>
      <c r="C157" s="193"/>
      <c r="D157" s="193" t="s">
        <v>314</v>
      </c>
      <c r="E157" s="193"/>
      <c r="F157" s="193"/>
      <c r="G157" s="193"/>
      <c r="H157" s="214">
        <f>G157*E157</f>
        <v>0</v>
      </c>
      <c r="I157" s="88"/>
      <c r="J157" s="88"/>
    </row>
    <row r="158" spans="1:14" ht="13.5" thickBot="1" x14ac:dyDescent="0.25"/>
    <row r="159" spans="1:14" ht="15.75" thickBot="1" x14ac:dyDescent="0.3">
      <c r="A159" s="8"/>
      <c r="B159" s="8"/>
      <c r="C159" s="8"/>
      <c r="D159" s="8"/>
      <c r="E159" s="8"/>
      <c r="F159" s="8"/>
      <c r="G159" s="210" t="s">
        <v>19</v>
      </c>
      <c r="H159" s="210">
        <f>H13+H16+H19+H22+H25+H28+H31+H34+H37+H40+H43+H47+H50+H53+H56+H59+H62+H65+H68+H71+H74+H77+H80+H83+H86+H89+H92+H95+H98+H101+H104+H107+H110+H113+H116+H119+H122+H125+H128+H131+H134+H137+H140+H143+H146+H149+H152+H155</f>
        <v>0</v>
      </c>
    </row>
    <row r="160" spans="1:14" s="150" customFormat="1" x14ac:dyDescent="0.2">
      <c r="A160" s="183"/>
      <c r="B160" s="390"/>
      <c r="C160" s="390"/>
      <c r="D160" s="151"/>
      <c r="E160" s="183"/>
      <c r="F160" s="151"/>
      <c r="G160" s="184"/>
      <c r="H160" s="184"/>
      <c r="I160" s="152"/>
      <c r="J160" s="152"/>
      <c r="K160" s="389"/>
      <c r="L160" s="389"/>
      <c r="M160" s="389"/>
      <c r="N160" s="389"/>
    </row>
    <row r="161" spans="1:10" s="150" customFormat="1" x14ac:dyDescent="0.2">
      <c r="A161" s="151"/>
      <c r="B161" s="151"/>
      <c r="C161" s="151"/>
      <c r="D161" s="151"/>
      <c r="E161" s="185"/>
      <c r="F161" s="390"/>
      <c r="G161" s="390"/>
      <c r="H161" s="390"/>
      <c r="I161" s="152"/>
      <c r="J161" s="152"/>
    </row>
    <row r="162" spans="1:10" x14ac:dyDescent="0.2">
      <c r="A162" s="8"/>
      <c r="B162" s="8"/>
      <c r="C162" s="8"/>
      <c r="D162" s="8"/>
      <c r="E162" s="185"/>
      <c r="F162" s="390"/>
      <c r="G162" s="390"/>
      <c r="H162" s="390"/>
    </row>
    <row r="163" spans="1:10" s="107" customFormat="1" x14ac:dyDescent="0.2">
      <c r="D163" s="288"/>
    </row>
    <row r="164" spans="1:10" s="107" customFormat="1" x14ac:dyDescent="0.2">
      <c r="A164" s="286"/>
      <c r="B164" s="318"/>
      <c r="C164" s="318"/>
      <c r="D164" s="288"/>
      <c r="E164" s="286"/>
    </row>
    <row r="165" spans="1:10" s="107" customFormat="1" x14ac:dyDescent="0.2">
      <c r="A165" s="374" t="s">
        <v>474</v>
      </c>
      <c r="B165" s="374"/>
      <c r="C165" s="374"/>
      <c r="D165" s="286" t="s">
        <v>474</v>
      </c>
      <c r="E165" s="318"/>
      <c r="F165" s="318"/>
      <c r="G165" s="318"/>
      <c r="H165" s="286" t="s">
        <v>474</v>
      </c>
      <c r="I165" s="318"/>
      <c r="J165" s="318"/>
    </row>
    <row r="166" spans="1:10" s="107" customFormat="1" x14ac:dyDescent="0.2">
      <c r="A166" s="350">
        <f>D4</f>
        <v>0</v>
      </c>
      <c r="B166" s="350"/>
      <c r="C166" s="350"/>
      <c r="D166" s="286"/>
      <c r="E166" s="350" t="str">
        <f>I6</f>
        <v/>
      </c>
      <c r="F166" s="350"/>
      <c r="G166" s="350"/>
      <c r="H166" s="286"/>
      <c r="I166" s="350" t="s">
        <v>501</v>
      </c>
      <c r="J166" s="350"/>
    </row>
    <row r="167" spans="1:10" s="107" customFormat="1" x14ac:dyDescent="0.2">
      <c r="A167" s="318" t="s">
        <v>454</v>
      </c>
      <c r="B167" s="318"/>
      <c r="C167" s="318"/>
      <c r="E167" s="318" t="s">
        <v>498</v>
      </c>
      <c r="F167" s="318"/>
      <c r="G167" s="318"/>
      <c r="I167" s="318" t="s">
        <v>500</v>
      </c>
      <c r="J167" s="318"/>
    </row>
    <row r="168" spans="1:10" s="107" customFormat="1" x14ac:dyDescent="0.2"/>
    <row r="169" spans="1:10" x14ac:dyDescent="0.2">
      <c r="A169" s="186"/>
      <c r="B169" s="311"/>
      <c r="C169" s="311"/>
      <c r="D169" s="8"/>
      <c r="E169" s="8"/>
      <c r="F169" s="8"/>
      <c r="G169" s="8"/>
      <c r="H169" s="8"/>
    </row>
    <row r="170" spans="1:10" x14ac:dyDescent="0.2">
      <c r="A170" s="8"/>
      <c r="B170" s="8"/>
      <c r="C170" s="8"/>
      <c r="D170" s="8"/>
      <c r="E170" s="8"/>
      <c r="F170" s="8"/>
      <c r="G170" s="8"/>
      <c r="H170" s="8"/>
    </row>
    <row r="171" spans="1:10" x14ac:dyDescent="0.2">
      <c r="A171" s="8"/>
      <c r="B171" s="311"/>
      <c r="C171" s="311"/>
      <c r="D171" s="8"/>
      <c r="E171" s="8"/>
      <c r="F171" s="8"/>
      <c r="G171" s="8"/>
      <c r="H171" s="8"/>
    </row>
    <row r="172" spans="1:10" x14ac:dyDescent="0.2">
      <c r="A172" s="8"/>
      <c r="B172" s="8"/>
      <c r="C172" s="8"/>
      <c r="D172" s="8"/>
      <c r="E172" s="8"/>
      <c r="F172" s="8"/>
      <c r="G172" s="8"/>
      <c r="H172" s="8"/>
    </row>
    <row r="173" spans="1:10" x14ac:dyDescent="0.2">
      <c r="A173" s="8"/>
      <c r="B173" s="8"/>
      <c r="C173" s="8"/>
      <c r="D173" s="8"/>
      <c r="E173" s="8"/>
      <c r="F173" s="8"/>
      <c r="G173" s="8"/>
      <c r="H173" s="8"/>
    </row>
    <row r="174" spans="1:10" x14ac:dyDescent="0.2">
      <c r="A174" s="8"/>
      <c r="B174" s="8"/>
      <c r="C174" s="8"/>
      <c r="D174" s="8"/>
      <c r="E174" s="8"/>
      <c r="F174" s="8"/>
      <c r="G174" s="8"/>
      <c r="H174" s="8"/>
    </row>
    <row r="175" spans="1:10" x14ac:dyDescent="0.2">
      <c r="A175" s="8"/>
      <c r="B175" s="8"/>
      <c r="C175" s="8"/>
      <c r="D175" s="8"/>
      <c r="E175" s="8"/>
      <c r="F175" s="8"/>
      <c r="G175" s="8"/>
      <c r="H175" s="8"/>
    </row>
  </sheetData>
  <sheetProtection password="C94B" sheet="1" objects="1" scenarios="1" insertRows="0" deleteRows="0" selectLockedCells="1"/>
  <mergeCells count="80">
    <mergeCell ref="I165:J165"/>
    <mergeCell ref="K160:N160"/>
    <mergeCell ref="F161:H161"/>
    <mergeCell ref="F162:H162"/>
    <mergeCell ref="B160:C160"/>
    <mergeCell ref="B164:C164"/>
    <mergeCell ref="B152:G152"/>
    <mergeCell ref="B155:G155"/>
    <mergeCell ref="B134:G134"/>
    <mergeCell ref="B137:G137"/>
    <mergeCell ref="B140:G140"/>
    <mergeCell ref="B143:G143"/>
    <mergeCell ref="B146:G146"/>
    <mergeCell ref="B122:G122"/>
    <mergeCell ref="B125:G125"/>
    <mergeCell ref="B128:G128"/>
    <mergeCell ref="B131:G131"/>
    <mergeCell ref="B149:G149"/>
    <mergeCell ref="B98:G98"/>
    <mergeCell ref="B101:G101"/>
    <mergeCell ref="B104:G104"/>
    <mergeCell ref="B110:G110"/>
    <mergeCell ref="B119:G119"/>
    <mergeCell ref="B107:G107"/>
    <mergeCell ref="B113:G113"/>
    <mergeCell ref="B116:G116"/>
    <mergeCell ref="B83:G83"/>
    <mergeCell ref="B86:G86"/>
    <mergeCell ref="B89:G89"/>
    <mergeCell ref="B92:G92"/>
    <mergeCell ref="B95:G95"/>
    <mergeCell ref="B65:G65"/>
    <mergeCell ref="B74:G74"/>
    <mergeCell ref="B77:G77"/>
    <mergeCell ref="B80:G80"/>
    <mergeCell ref="B71:G71"/>
    <mergeCell ref="B68:G68"/>
    <mergeCell ref="B59:G59"/>
    <mergeCell ref="B40:G40"/>
    <mergeCell ref="B43:G43"/>
    <mergeCell ref="B47:G47"/>
    <mergeCell ref="B62:G62"/>
    <mergeCell ref="B169:C169"/>
    <mergeCell ref="B171:C171"/>
    <mergeCell ref="A1:J1"/>
    <mergeCell ref="A2:J2"/>
    <mergeCell ref="A10:J10"/>
    <mergeCell ref="B25:G25"/>
    <mergeCell ref="B28:G28"/>
    <mergeCell ref="B13:G13"/>
    <mergeCell ref="D3:J3"/>
    <mergeCell ref="A9:C9"/>
    <mergeCell ref="A8:C8"/>
    <mergeCell ref="A7:C7"/>
    <mergeCell ref="A6:C6"/>
    <mergeCell ref="A5:C5"/>
    <mergeCell ref="A4:C4"/>
    <mergeCell ref="A3:C3"/>
    <mergeCell ref="I166:J166"/>
    <mergeCell ref="I167:J167"/>
    <mergeCell ref="I4:J4"/>
    <mergeCell ref="E6:H6"/>
    <mergeCell ref="I6:J6"/>
    <mergeCell ref="G9:I9"/>
    <mergeCell ref="B16:G16"/>
    <mergeCell ref="E4:H4"/>
    <mergeCell ref="B19:G19"/>
    <mergeCell ref="B22:G22"/>
    <mergeCell ref="B31:G31"/>
    <mergeCell ref="B34:G34"/>
    <mergeCell ref="B37:G37"/>
    <mergeCell ref="B50:G50"/>
    <mergeCell ref="B53:G53"/>
    <mergeCell ref="B56:G56"/>
    <mergeCell ref="A166:C166"/>
    <mergeCell ref="A167:C167"/>
    <mergeCell ref="A165:C165"/>
    <mergeCell ref="E166:G166"/>
    <mergeCell ref="E167:G167"/>
    <mergeCell ref="E165:G165"/>
  </mergeCells>
  <conditionalFormatting sqref="D4:D9">
    <cfRule type="cellIs" dxfId="31" priority="5" operator="equal">
      <formula>0</formula>
    </cfRule>
  </conditionalFormatting>
  <conditionalFormatting sqref="D3:J3 G9 I4:J4 I6:J6">
    <cfRule type="cellIs" dxfId="30" priority="4" operator="equal">
      <formula>0</formula>
    </cfRule>
  </conditionalFormatting>
  <conditionalFormatting sqref="A166">
    <cfRule type="cellIs" dxfId="29" priority="2" operator="equal">
      <formula>0</formula>
    </cfRule>
    <cfRule type="cellIs" priority="3" operator="equal">
      <formula>0</formula>
    </cfRule>
  </conditionalFormatting>
  <conditionalFormatting sqref="E166:G166">
    <cfRule type="cellIs" dxfId="28" priority="1" operator="equal">
      <formula>0</formula>
    </cfRule>
  </conditionalFormatting>
  <pageMargins left="0.70866141732283472" right="0.70866141732283472" top="0.74803149606299213" bottom="0.74803149606299213" header="0.51181102362204722" footer="0.51181102362204722"/>
  <pageSetup paperSize="120" scale="73" firstPageNumber="0" fitToHeight="33" orientation="landscape" horizontalDpi="1200" verticalDpi="1200" r:id="rId1"/>
  <drawing r:id="rId2"/>
  <legacyDrawing r:id="rId3"/>
  <mc:AlternateContent xmlns:mc="http://schemas.openxmlformats.org/markup-compatibility/2006">
    <mc:Choice Requires="x14">
      <controls>
        <mc:AlternateContent xmlns:mc="http://schemas.openxmlformats.org/markup-compatibility/2006">
          <mc:Choice Requires="x14">
            <control shapeId="6145" r:id="rId4" name="Button 1">
              <controlPr defaultSize="0" print="0" autoFill="0" autoPict="0" macro="[0]!Macro4" altText="Insertar">
                <anchor moveWithCells="1" sizeWithCells="1">
                  <from>
                    <xdr:col>9</xdr:col>
                    <xdr:colOff>76200</xdr:colOff>
                    <xdr:row>7</xdr:row>
                    <xdr:rowOff>47625</xdr:rowOff>
                  </from>
                  <to>
                    <xdr:col>9</xdr:col>
                    <xdr:colOff>1600200</xdr:colOff>
                    <xdr:row>10</xdr:row>
                    <xdr:rowOff>85725</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Q52"/>
  <sheetViews>
    <sheetView zoomScaleNormal="100" workbookViewId="0">
      <pane ySplit="12" topLeftCell="A13" activePane="bottomLeft" state="frozen"/>
      <selection pane="bottomLeft" activeCell="B25" sqref="B25:G25"/>
    </sheetView>
  </sheetViews>
  <sheetFormatPr baseColWidth="10" defaultColWidth="8.85546875" defaultRowHeight="12.75" x14ac:dyDescent="0.2"/>
  <cols>
    <col min="1" max="1" width="33.5703125" customWidth="1"/>
    <col min="2" max="2" width="10"/>
    <col min="3" max="3" width="10.7109375"/>
    <col min="4" max="4" width="40.85546875" customWidth="1"/>
    <col min="5" max="6" width="8.28515625"/>
    <col min="7" max="7" width="14.140625" customWidth="1"/>
    <col min="8" max="8" width="12.42578125" customWidth="1"/>
    <col min="9" max="9" width="11.7109375"/>
    <col min="10" max="10" width="24.5703125"/>
    <col min="11" max="1023" width="8.28515625"/>
  </cols>
  <sheetData>
    <row r="1" spans="1:17" ht="15.75" x14ac:dyDescent="0.25">
      <c r="A1" s="400" t="s">
        <v>309</v>
      </c>
      <c r="B1" s="401"/>
      <c r="C1" s="401"/>
      <c r="D1" s="401"/>
      <c r="E1" s="401"/>
      <c r="F1" s="401"/>
      <c r="G1" s="401"/>
      <c r="H1" s="401"/>
      <c r="I1" s="401"/>
      <c r="J1" s="402"/>
      <c r="K1" s="14"/>
      <c r="L1" s="14"/>
      <c r="M1" s="14"/>
      <c r="N1" s="14"/>
      <c r="O1" s="14"/>
      <c r="P1" s="14"/>
      <c r="Q1" s="14"/>
    </row>
    <row r="2" spans="1:17" ht="15.75" x14ac:dyDescent="0.25">
      <c r="A2" s="365"/>
      <c r="B2" s="366"/>
      <c r="C2" s="366"/>
      <c r="D2" s="366"/>
      <c r="E2" s="366"/>
      <c r="F2" s="366"/>
      <c r="G2" s="366"/>
      <c r="H2" s="366"/>
      <c r="I2" s="366"/>
      <c r="J2" s="367"/>
      <c r="K2" s="3"/>
      <c r="L2" s="3"/>
      <c r="M2" s="3"/>
      <c r="N2" s="3"/>
      <c r="O2" s="3"/>
      <c r="P2" s="3"/>
      <c r="Q2" s="3"/>
    </row>
    <row r="3" spans="1:17" ht="27" customHeight="1" x14ac:dyDescent="0.2">
      <c r="A3" s="282" t="s">
        <v>505</v>
      </c>
      <c r="B3" s="403">
        <f>'Recursos Humanos'!T2</f>
        <v>0</v>
      </c>
      <c r="C3" s="403"/>
      <c r="D3" s="403"/>
      <c r="E3" s="396" t="s">
        <v>472</v>
      </c>
      <c r="F3" s="396"/>
      <c r="G3" s="396"/>
      <c r="H3" s="396"/>
      <c r="I3" s="403">
        <f>'Recursos Humanos'!P8</f>
        <v>0</v>
      </c>
      <c r="J3" s="404"/>
      <c r="K3" s="6"/>
      <c r="L3" s="1"/>
      <c r="M3" s="1"/>
      <c r="N3" s="1"/>
      <c r="O3" s="1"/>
      <c r="P3" s="7"/>
      <c r="Q3" s="1"/>
    </row>
    <row r="4" spans="1:17" ht="15" x14ac:dyDescent="0.25">
      <c r="A4" s="282" t="s">
        <v>503</v>
      </c>
      <c r="B4" s="397">
        <f>'Recursos Humanos'!T3</f>
        <v>0</v>
      </c>
      <c r="C4" s="397"/>
      <c r="D4" s="397"/>
      <c r="E4" s="272"/>
      <c r="F4" s="272"/>
      <c r="G4" s="268"/>
      <c r="H4" s="268"/>
      <c r="I4" s="268"/>
      <c r="J4" s="271"/>
      <c r="K4" s="6"/>
      <c r="L4" s="1"/>
      <c r="M4" s="1"/>
      <c r="N4" s="1"/>
      <c r="O4" s="1"/>
      <c r="P4" s="7"/>
      <c r="Q4" s="1"/>
    </row>
    <row r="5" spans="1:17" ht="15" x14ac:dyDescent="0.25">
      <c r="A5" s="282" t="s">
        <v>287</v>
      </c>
      <c r="B5" s="397">
        <f>'Recursos Humanos'!E9</f>
        <v>0</v>
      </c>
      <c r="C5" s="397"/>
      <c r="D5" s="397"/>
      <c r="E5" s="211"/>
      <c r="I5" s="211"/>
      <c r="J5" s="220"/>
      <c r="K5" s="1"/>
      <c r="L5" s="1"/>
      <c r="M5" s="1"/>
      <c r="N5" s="1"/>
      <c r="O5" s="1"/>
      <c r="P5" s="7"/>
      <c r="Q5" s="1"/>
    </row>
    <row r="6" spans="1:17" ht="16.5" customHeight="1" x14ac:dyDescent="0.2">
      <c r="A6" s="282" t="s">
        <v>510</v>
      </c>
      <c r="B6" s="397">
        <f>'Recursos Humanos'!E10</f>
        <v>0</v>
      </c>
      <c r="C6" s="397"/>
      <c r="D6" s="397"/>
      <c r="E6" s="356" t="s">
        <v>502</v>
      </c>
      <c r="F6" s="356"/>
      <c r="G6" s="356"/>
      <c r="H6" s="356"/>
      <c r="I6" s="405" t="str">
        <f>'Recursos Humanos'!L46</f>
        <v/>
      </c>
      <c r="J6" s="406"/>
      <c r="K6" s="1"/>
      <c r="L6" s="1"/>
      <c r="M6" s="1"/>
      <c r="N6" s="1"/>
      <c r="O6" s="1"/>
      <c r="P6" s="7"/>
      <c r="Q6" s="1"/>
    </row>
    <row r="7" spans="1:17" ht="16.5" customHeight="1" x14ac:dyDescent="0.25">
      <c r="A7" s="282" t="s">
        <v>268</v>
      </c>
      <c r="B7" s="397">
        <f>'Recursos Humanos'!T6</f>
        <v>0</v>
      </c>
      <c r="C7" s="397"/>
      <c r="D7" s="397"/>
      <c r="E7" s="211"/>
      <c r="F7" s="211"/>
      <c r="G7" s="211"/>
      <c r="H7" s="211"/>
      <c r="I7" s="211"/>
      <c r="J7" s="220"/>
      <c r="K7" s="1"/>
      <c r="L7" s="1"/>
      <c r="M7" s="1"/>
      <c r="N7" s="1"/>
      <c r="O7" s="1"/>
      <c r="P7" s="7"/>
      <c r="Q7" s="1"/>
    </row>
    <row r="8" spans="1:17" ht="15" x14ac:dyDescent="0.25">
      <c r="A8" s="282" t="s">
        <v>6</v>
      </c>
      <c r="B8" s="397">
        <f>'Recursos Humanos'!T7</f>
        <v>0</v>
      </c>
      <c r="C8" s="397"/>
      <c r="D8" s="397"/>
      <c r="E8" s="211"/>
      <c r="F8" s="211"/>
      <c r="G8" s="211"/>
      <c r="H8" s="211"/>
      <c r="I8" s="211"/>
      <c r="J8" s="220"/>
      <c r="K8" s="6"/>
      <c r="L8" s="1"/>
      <c r="M8" s="1"/>
      <c r="N8" s="1"/>
      <c r="O8" s="1"/>
      <c r="P8" s="7"/>
      <c r="Q8" s="1"/>
    </row>
    <row r="9" spans="1:17" ht="15" x14ac:dyDescent="0.25">
      <c r="A9" s="283" t="s">
        <v>431</v>
      </c>
      <c r="B9" s="395">
        <f>'Renglón 2'!D9</f>
        <v>0</v>
      </c>
      <c r="C9" s="395"/>
      <c r="D9" s="395"/>
      <c r="E9" s="394" t="s">
        <v>26</v>
      </c>
      <c r="F9" s="394"/>
      <c r="G9" s="392">
        <f>'Renglon 1'!E9</f>
        <v>0</v>
      </c>
      <c r="H9" s="393"/>
      <c r="I9" s="211"/>
      <c r="J9" s="220"/>
      <c r="K9" s="1"/>
      <c r="L9" s="1"/>
      <c r="M9" s="1"/>
      <c r="N9" s="7"/>
      <c r="O9" s="1"/>
    </row>
    <row r="10" spans="1:17" ht="15.75" x14ac:dyDescent="0.25">
      <c r="A10" s="365" t="s">
        <v>81</v>
      </c>
      <c r="B10" s="366"/>
      <c r="C10" s="366"/>
      <c r="D10" s="366"/>
      <c r="E10" s="366"/>
      <c r="F10" s="366"/>
      <c r="G10" s="366"/>
      <c r="H10" s="366"/>
      <c r="I10" s="366"/>
      <c r="J10" s="367"/>
      <c r="K10" s="3"/>
      <c r="L10" s="3"/>
      <c r="M10" s="3"/>
      <c r="N10" s="3"/>
      <c r="O10" s="3"/>
      <c r="P10" s="3"/>
      <c r="Q10" s="3"/>
    </row>
    <row r="11" spans="1:17" x14ac:dyDescent="0.2">
      <c r="A11" s="101"/>
      <c r="B11" s="44"/>
      <c r="C11" s="44"/>
      <c r="D11" s="44"/>
      <c r="E11" s="44"/>
      <c r="F11" s="44"/>
      <c r="G11" s="44"/>
      <c r="H11" s="44"/>
      <c r="I11" s="44"/>
      <c r="J11" s="94"/>
      <c r="K11" s="1"/>
      <c r="L11" s="1"/>
      <c r="M11" s="1"/>
      <c r="N11" s="1"/>
      <c r="O11" s="1"/>
      <c r="P11" s="1"/>
      <c r="Q11" s="1"/>
    </row>
    <row r="12" spans="1:17" ht="38.25" x14ac:dyDescent="0.2">
      <c r="A12" s="155" t="s">
        <v>41</v>
      </c>
      <c r="B12" s="147" t="s">
        <v>28</v>
      </c>
      <c r="C12" s="147" t="s">
        <v>29</v>
      </c>
      <c r="D12" s="147" t="s">
        <v>404</v>
      </c>
      <c r="E12" s="147" t="s">
        <v>30</v>
      </c>
      <c r="F12" s="147" t="s">
        <v>269</v>
      </c>
      <c r="G12" s="147" t="s">
        <v>32</v>
      </c>
      <c r="H12" s="147" t="s">
        <v>33</v>
      </c>
      <c r="I12" s="147" t="s">
        <v>34</v>
      </c>
      <c r="J12" s="147" t="s">
        <v>42</v>
      </c>
    </row>
    <row r="13" spans="1:17" x14ac:dyDescent="0.2">
      <c r="A13" s="218"/>
      <c r="B13" s="378" t="s">
        <v>407</v>
      </c>
      <c r="C13" s="378"/>
      <c r="D13" s="378"/>
      <c r="E13" s="378"/>
      <c r="F13" s="378"/>
      <c r="G13" s="378"/>
      <c r="H13" s="213">
        <f>SUM(H14:H15)</f>
        <v>0</v>
      </c>
      <c r="I13" s="88"/>
      <c r="J13" s="88"/>
    </row>
    <row r="14" spans="1:17" x14ac:dyDescent="0.2">
      <c r="A14" s="193"/>
      <c r="B14" s="193">
        <v>1</v>
      </c>
      <c r="C14" s="193">
        <v>321</v>
      </c>
      <c r="D14" s="219" t="s">
        <v>315</v>
      </c>
      <c r="E14" s="193"/>
      <c r="F14" s="193"/>
      <c r="G14" s="193"/>
      <c r="H14" s="214">
        <f>G14*E14</f>
        <v>0</v>
      </c>
      <c r="I14" s="215"/>
      <c r="J14" s="215"/>
    </row>
    <row r="15" spans="1:17" x14ac:dyDescent="0.2">
      <c r="A15" s="193"/>
      <c r="B15" s="193"/>
      <c r="C15" s="193"/>
      <c r="D15" s="193" t="s">
        <v>314</v>
      </c>
      <c r="E15" s="193"/>
      <c r="F15" s="193"/>
      <c r="G15" s="193"/>
      <c r="H15" s="214"/>
      <c r="I15" s="88"/>
      <c r="J15" s="88"/>
      <c r="L15" s="154"/>
      <c r="M15" s="154"/>
    </row>
    <row r="16" spans="1:17" x14ac:dyDescent="0.2">
      <c r="A16" s="88"/>
      <c r="B16" s="378" t="s">
        <v>408</v>
      </c>
      <c r="C16" s="378"/>
      <c r="D16" s="378"/>
      <c r="E16" s="378"/>
      <c r="F16" s="378"/>
      <c r="G16" s="378"/>
      <c r="H16" s="213">
        <f>SUM(H17:H18)</f>
        <v>0</v>
      </c>
      <c r="I16" s="88"/>
      <c r="J16" s="88"/>
    </row>
    <row r="17" spans="1:10" x14ac:dyDescent="0.2">
      <c r="A17" s="193"/>
      <c r="B17" s="193"/>
      <c r="C17" s="193">
        <v>322</v>
      </c>
      <c r="D17" s="219"/>
      <c r="E17" s="193">
        <v>0</v>
      </c>
      <c r="F17" s="193"/>
      <c r="G17" s="193"/>
      <c r="H17" s="214">
        <f>G17*E17</f>
        <v>0</v>
      </c>
      <c r="I17" s="215"/>
      <c r="J17" s="215"/>
    </row>
    <row r="18" spans="1:10" x14ac:dyDescent="0.2">
      <c r="A18" s="193"/>
      <c r="B18" s="193"/>
      <c r="C18" s="193"/>
      <c r="D18" s="193" t="s">
        <v>314</v>
      </c>
      <c r="E18" s="193"/>
      <c r="F18" s="193"/>
      <c r="G18" s="193"/>
      <c r="H18" s="214"/>
      <c r="I18" s="88"/>
      <c r="J18" s="88"/>
    </row>
    <row r="19" spans="1:10" x14ac:dyDescent="0.2">
      <c r="A19" s="88"/>
      <c r="B19" s="378" t="s">
        <v>409</v>
      </c>
      <c r="C19" s="378"/>
      <c r="D19" s="378"/>
      <c r="E19" s="378"/>
      <c r="F19" s="378"/>
      <c r="G19" s="378"/>
      <c r="H19" s="213">
        <f>SUM(H20:H21)</f>
        <v>0</v>
      </c>
      <c r="I19" s="88"/>
      <c r="J19" s="88"/>
    </row>
    <row r="20" spans="1:10" x14ac:dyDescent="0.2">
      <c r="A20" s="193"/>
      <c r="B20" s="193"/>
      <c r="C20" s="193">
        <v>323</v>
      </c>
      <c r="D20" s="219"/>
      <c r="E20" s="193"/>
      <c r="F20" s="193"/>
      <c r="G20" s="193"/>
      <c r="H20" s="214">
        <f>G20*E20</f>
        <v>0</v>
      </c>
      <c r="I20" s="215"/>
      <c r="J20" s="215"/>
    </row>
    <row r="21" spans="1:10" x14ac:dyDescent="0.2">
      <c r="A21" s="193"/>
      <c r="B21" s="193"/>
      <c r="C21" s="193"/>
      <c r="D21" s="193" t="s">
        <v>314</v>
      </c>
      <c r="E21" s="193"/>
      <c r="F21" s="193"/>
      <c r="G21" s="193"/>
      <c r="H21" s="214"/>
      <c r="I21" s="88"/>
      <c r="J21" s="88"/>
    </row>
    <row r="22" spans="1:10" x14ac:dyDescent="0.2">
      <c r="A22" s="88"/>
      <c r="B22" s="378" t="s">
        <v>410</v>
      </c>
      <c r="C22" s="378"/>
      <c r="D22" s="378"/>
      <c r="E22" s="378"/>
      <c r="F22" s="378"/>
      <c r="G22" s="378"/>
      <c r="H22" s="213">
        <f>SUM(H23:H24)</f>
        <v>0</v>
      </c>
      <c r="I22" s="88"/>
      <c r="J22" s="88"/>
    </row>
    <row r="23" spans="1:10" x14ac:dyDescent="0.2">
      <c r="A23" s="193"/>
      <c r="B23" s="193"/>
      <c r="C23" s="193">
        <v>324</v>
      </c>
      <c r="D23" s="219"/>
      <c r="E23" s="193"/>
      <c r="F23" s="193"/>
      <c r="G23" s="193"/>
      <c r="H23" s="214">
        <f>G23*E23</f>
        <v>0</v>
      </c>
      <c r="I23" s="215"/>
      <c r="J23" s="215"/>
    </row>
    <row r="24" spans="1:10" x14ac:dyDescent="0.2">
      <c r="A24" s="193"/>
      <c r="B24" s="193"/>
      <c r="C24" s="193"/>
      <c r="D24" s="193" t="s">
        <v>314</v>
      </c>
      <c r="E24" s="193"/>
      <c r="F24" s="193"/>
      <c r="G24" s="193"/>
      <c r="H24" s="214"/>
      <c r="I24" s="88"/>
      <c r="J24" s="88"/>
    </row>
    <row r="25" spans="1:10" x14ac:dyDescent="0.2">
      <c r="A25" s="88"/>
      <c r="B25" s="378" t="s">
        <v>406</v>
      </c>
      <c r="C25" s="378"/>
      <c r="D25" s="378"/>
      <c r="E25" s="378"/>
      <c r="F25" s="378"/>
      <c r="G25" s="378"/>
      <c r="H25" s="213">
        <f>SUM(H26:H27)</f>
        <v>0</v>
      </c>
      <c r="I25" s="88"/>
      <c r="J25" s="88"/>
    </row>
    <row r="26" spans="1:10" x14ac:dyDescent="0.2">
      <c r="A26" s="193"/>
      <c r="B26" s="193"/>
      <c r="C26" s="193">
        <v>326</v>
      </c>
      <c r="D26" s="219"/>
      <c r="E26" s="193"/>
      <c r="F26" s="193"/>
      <c r="G26" s="193"/>
      <c r="H26" s="214">
        <f>G26*E26</f>
        <v>0</v>
      </c>
      <c r="I26" s="215"/>
      <c r="J26" s="215"/>
    </row>
    <row r="27" spans="1:10" x14ac:dyDescent="0.2">
      <c r="A27" s="193"/>
      <c r="B27" s="193"/>
      <c r="C27" s="193"/>
      <c r="D27" s="193" t="s">
        <v>314</v>
      </c>
      <c r="E27" s="193"/>
      <c r="F27" s="193"/>
      <c r="G27" s="193"/>
      <c r="H27" s="214"/>
      <c r="I27" s="88"/>
      <c r="J27" s="88"/>
    </row>
    <row r="28" spans="1:10" x14ac:dyDescent="0.2">
      <c r="A28" s="88"/>
      <c r="B28" s="378" t="s">
        <v>411</v>
      </c>
      <c r="C28" s="378"/>
      <c r="D28" s="378"/>
      <c r="E28" s="378"/>
      <c r="F28" s="378"/>
      <c r="G28" s="378"/>
      <c r="H28" s="213">
        <f>SUM(H29:H30)</f>
        <v>0</v>
      </c>
      <c r="I28" s="88"/>
      <c r="J28" s="88"/>
    </row>
    <row r="29" spans="1:10" x14ac:dyDescent="0.2">
      <c r="A29" s="193"/>
      <c r="B29" s="193"/>
      <c r="C29" s="193">
        <v>328</v>
      </c>
      <c r="D29" s="219"/>
      <c r="E29" s="193"/>
      <c r="F29" s="193"/>
      <c r="G29" s="193"/>
      <c r="H29" s="214">
        <f>G29*E29</f>
        <v>0</v>
      </c>
      <c r="I29" s="215"/>
      <c r="J29" s="215"/>
    </row>
    <row r="30" spans="1:10" x14ac:dyDescent="0.2">
      <c r="A30" s="193"/>
      <c r="B30" s="193"/>
      <c r="C30" s="193"/>
      <c r="D30" s="193" t="s">
        <v>314</v>
      </c>
      <c r="E30" s="193"/>
      <c r="F30" s="193"/>
      <c r="G30" s="193"/>
      <c r="H30" s="214"/>
      <c r="I30" s="88"/>
      <c r="J30" s="88"/>
    </row>
    <row r="31" spans="1:10" x14ac:dyDescent="0.2">
      <c r="A31" s="88"/>
      <c r="B31" s="378" t="s">
        <v>412</v>
      </c>
      <c r="C31" s="378"/>
      <c r="D31" s="378"/>
      <c r="E31" s="378"/>
      <c r="F31" s="378"/>
      <c r="G31" s="378"/>
      <c r="H31" s="213">
        <f>SUM(H32:H33)</f>
        <v>0</v>
      </c>
      <c r="I31" s="88"/>
      <c r="J31" s="88"/>
    </row>
    <row r="32" spans="1:10" x14ac:dyDescent="0.2">
      <c r="A32" s="193"/>
      <c r="B32" s="193"/>
      <c r="C32" s="193">
        <v>329</v>
      </c>
      <c r="D32" s="219"/>
      <c r="E32" s="193">
        <v>0</v>
      </c>
      <c r="F32" s="193"/>
      <c r="G32" s="193"/>
      <c r="H32" s="214">
        <f>G32*E32</f>
        <v>0</v>
      </c>
      <c r="I32" s="215"/>
      <c r="J32" s="215"/>
    </row>
    <row r="33" spans="1:12" x14ac:dyDescent="0.2">
      <c r="A33" s="193"/>
      <c r="B33" s="193"/>
      <c r="C33" s="193"/>
      <c r="D33" s="193" t="s">
        <v>314</v>
      </c>
      <c r="E33" s="193"/>
      <c r="F33" s="193"/>
      <c r="G33" s="193"/>
      <c r="H33" s="214"/>
      <c r="I33" s="88"/>
      <c r="J33" s="88"/>
    </row>
    <row r="34" spans="1:12" ht="13.5" thickBot="1" x14ac:dyDescent="0.25"/>
    <row r="35" spans="1:12" ht="13.5" thickBot="1" x14ac:dyDescent="0.25">
      <c r="A35" s="8"/>
      <c r="B35" s="8"/>
      <c r="C35" s="8"/>
      <c r="D35" s="8"/>
      <c r="E35" s="8"/>
      <c r="F35" s="8"/>
      <c r="G35" s="209" t="s">
        <v>19</v>
      </c>
      <c r="H35" s="216">
        <f>H13+H16+H19+H22+H25+H28+H31</f>
        <v>0</v>
      </c>
    </row>
    <row r="36" spans="1:12" x14ac:dyDescent="0.2">
      <c r="A36" s="8"/>
      <c r="B36" s="8"/>
      <c r="C36" s="8"/>
      <c r="D36" s="8"/>
      <c r="E36" s="8"/>
      <c r="F36" s="8"/>
      <c r="G36" s="223"/>
      <c r="H36" s="93"/>
    </row>
    <row r="37" spans="1:12" x14ac:dyDescent="0.2">
      <c r="A37" s="8"/>
      <c r="B37" s="8"/>
      <c r="C37" s="8"/>
      <c r="D37" s="8"/>
      <c r="E37" s="8"/>
      <c r="F37" s="8"/>
      <c r="G37" s="223"/>
      <c r="H37" s="93"/>
    </row>
    <row r="38" spans="1:12" s="150" customFormat="1" x14ac:dyDescent="0.2">
      <c r="A38" s="183"/>
      <c r="B38" s="390"/>
      <c r="C38" s="390"/>
      <c r="D38" s="183"/>
      <c r="E38" s="151"/>
      <c r="F38" s="184"/>
      <c r="G38" s="184"/>
      <c r="H38" s="152"/>
      <c r="I38" s="389"/>
      <c r="J38" s="389"/>
      <c r="K38" s="389"/>
      <c r="L38" s="389"/>
    </row>
    <row r="39" spans="1:12" s="289" customFormat="1" x14ac:dyDescent="0.2">
      <c r="B39" s="398"/>
      <c r="C39" s="398"/>
      <c r="D39" s="290"/>
      <c r="E39" s="398"/>
      <c r="F39" s="398"/>
      <c r="G39" s="398"/>
      <c r="H39" s="294"/>
    </row>
    <row r="40" spans="1:12" s="292" customFormat="1" x14ac:dyDescent="0.2">
      <c r="A40" s="407" t="s">
        <v>474</v>
      </c>
      <c r="B40" s="407"/>
      <c r="C40" s="291"/>
      <c r="D40" s="295" t="s">
        <v>474</v>
      </c>
      <c r="E40" s="391"/>
      <c r="F40" s="391"/>
      <c r="G40" s="391"/>
      <c r="H40" s="295" t="s">
        <v>474</v>
      </c>
      <c r="I40" s="391"/>
      <c r="J40" s="391"/>
    </row>
    <row r="41" spans="1:12" s="292" customFormat="1" x14ac:dyDescent="0.2">
      <c r="A41" s="399">
        <f>B4</f>
        <v>0</v>
      </c>
      <c r="B41" s="399"/>
      <c r="D41" s="295"/>
      <c r="E41" s="399" t="str">
        <f>I6</f>
        <v/>
      </c>
      <c r="F41" s="399"/>
      <c r="G41" s="399"/>
      <c r="H41" s="295"/>
      <c r="I41" s="399" t="s">
        <v>501</v>
      </c>
      <c r="J41" s="399"/>
    </row>
    <row r="42" spans="1:12" s="292" customFormat="1" x14ac:dyDescent="0.2">
      <c r="A42" s="391" t="s">
        <v>454</v>
      </c>
      <c r="B42" s="391"/>
      <c r="E42" s="391" t="s">
        <v>498</v>
      </c>
      <c r="F42" s="391"/>
      <c r="G42" s="391"/>
      <c r="I42" s="391" t="s">
        <v>500</v>
      </c>
      <c r="J42" s="391"/>
    </row>
    <row r="43" spans="1:12" s="292" customFormat="1" x14ac:dyDescent="0.2">
      <c r="B43" s="391"/>
      <c r="C43" s="391"/>
      <c r="D43" s="293"/>
      <c r="E43" s="398"/>
      <c r="F43" s="398"/>
      <c r="G43" s="398"/>
    </row>
    <row r="44" spans="1:12" s="292" customFormat="1" x14ac:dyDescent="0.2">
      <c r="B44" s="391"/>
      <c r="C44" s="391"/>
    </row>
    <row r="45" spans="1:12" x14ac:dyDescent="0.2">
      <c r="A45" s="8"/>
      <c r="B45" s="8"/>
      <c r="C45" s="8"/>
      <c r="D45" s="8"/>
      <c r="E45" s="8"/>
      <c r="F45" s="8"/>
      <c r="G45" s="8"/>
    </row>
    <row r="46" spans="1:12" x14ac:dyDescent="0.2">
      <c r="A46" s="8"/>
      <c r="B46" s="8"/>
      <c r="C46" s="8"/>
      <c r="D46" s="8"/>
      <c r="E46" s="8"/>
      <c r="F46" s="8"/>
      <c r="G46" s="8"/>
    </row>
    <row r="47" spans="1:12" x14ac:dyDescent="0.2">
      <c r="A47" s="186"/>
      <c r="B47" s="8"/>
      <c r="C47" s="8"/>
      <c r="D47" s="8"/>
      <c r="E47" s="8"/>
      <c r="F47" s="8"/>
      <c r="G47" s="8"/>
    </row>
    <row r="48" spans="1:12" x14ac:dyDescent="0.2">
      <c r="A48" s="8"/>
      <c r="B48" s="8"/>
      <c r="C48" s="8"/>
      <c r="D48" s="8"/>
      <c r="E48" s="8"/>
      <c r="F48" s="8"/>
      <c r="G48" s="8"/>
    </row>
    <row r="49" spans="1:7" x14ac:dyDescent="0.2">
      <c r="A49" s="8"/>
      <c r="B49" s="311"/>
      <c r="C49" s="311"/>
      <c r="D49" s="8"/>
      <c r="E49" s="8"/>
      <c r="F49" s="8"/>
      <c r="G49" s="8"/>
    </row>
    <row r="50" spans="1:7" x14ac:dyDescent="0.2">
      <c r="A50" s="8"/>
      <c r="B50" s="8"/>
      <c r="C50" s="8"/>
      <c r="D50" s="8"/>
      <c r="E50" s="8"/>
      <c r="F50" s="8"/>
      <c r="G50" s="8"/>
    </row>
    <row r="51" spans="1:7" x14ac:dyDescent="0.2">
      <c r="A51" s="8"/>
      <c r="B51" s="8"/>
      <c r="C51" s="8"/>
      <c r="D51" s="8"/>
      <c r="E51" s="8"/>
      <c r="F51" s="8"/>
      <c r="G51" s="8"/>
    </row>
    <row r="52" spans="1:7" x14ac:dyDescent="0.2">
      <c r="A52" s="8"/>
      <c r="B52" s="8"/>
      <c r="C52" s="8"/>
      <c r="D52" s="8"/>
      <c r="E52" s="8"/>
      <c r="F52" s="8"/>
      <c r="G52" s="8"/>
    </row>
  </sheetData>
  <sheetProtection password="C94B" sheet="1" objects="1" scenarios="1" insertRows="0" deleteRows="0" selectLockedCells="1"/>
  <mergeCells count="40">
    <mergeCell ref="I42:J42"/>
    <mergeCell ref="A1:J1"/>
    <mergeCell ref="A2:J2"/>
    <mergeCell ref="A10:J10"/>
    <mergeCell ref="B13:G13"/>
    <mergeCell ref="B19:G19"/>
    <mergeCell ref="B16:G16"/>
    <mergeCell ref="B6:D6"/>
    <mergeCell ref="B7:D7"/>
    <mergeCell ref="B8:D8"/>
    <mergeCell ref="I3:J3"/>
    <mergeCell ref="B3:D3"/>
    <mergeCell ref="B4:D4"/>
    <mergeCell ref="I6:J6"/>
    <mergeCell ref="A40:B40"/>
    <mergeCell ref="I41:J41"/>
    <mergeCell ref="B49:C49"/>
    <mergeCell ref="B22:G22"/>
    <mergeCell ref="B31:G31"/>
    <mergeCell ref="B25:G25"/>
    <mergeCell ref="B28:G28"/>
    <mergeCell ref="B38:C38"/>
    <mergeCell ref="E42:G42"/>
    <mergeCell ref="A42:B42"/>
    <mergeCell ref="E39:G39"/>
    <mergeCell ref="E40:G40"/>
    <mergeCell ref="B44:C44"/>
    <mergeCell ref="B39:C39"/>
    <mergeCell ref="B43:C43"/>
    <mergeCell ref="E43:G43"/>
    <mergeCell ref="E41:G41"/>
    <mergeCell ref="A41:B41"/>
    <mergeCell ref="I40:J40"/>
    <mergeCell ref="G9:H9"/>
    <mergeCell ref="E9:F9"/>
    <mergeCell ref="B9:D9"/>
    <mergeCell ref="E3:H3"/>
    <mergeCell ref="E6:H6"/>
    <mergeCell ref="B5:D5"/>
    <mergeCell ref="I38:L38"/>
  </mergeCells>
  <conditionalFormatting sqref="A41">
    <cfRule type="cellIs" dxfId="27" priority="1" operator="equal">
      <formula>0</formula>
    </cfRule>
    <cfRule type="cellIs" priority="2" operator="equal">
      <formula>0</formula>
    </cfRule>
  </conditionalFormatting>
  <pageMargins left="0.78740157480314965" right="0.78740157480314965" top="1.0236220472440944" bottom="1.0236220472440944" header="0.78740157480314965" footer="0.78740157480314965"/>
  <pageSetup paperSize="120" scale="52" firstPageNumber="0" fitToHeight="59" orientation="landscape" horizontalDpi="1200" verticalDpi="1200" r:id="rId1"/>
  <headerFooter>
    <oddHeader>&amp;C&amp;A</oddHeader>
    <oddFooter>&amp;CPage &amp;P</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7174" r:id="rId4" name="Button 6">
              <controlPr defaultSize="0" print="0" autoFill="0" autoPict="0" macro="[0]!Macro4" altText="Insertar">
                <anchor moveWithCells="1" sizeWithCells="1">
                  <from>
                    <xdr:col>9</xdr:col>
                    <xdr:colOff>85725</xdr:colOff>
                    <xdr:row>7</xdr:row>
                    <xdr:rowOff>9525</xdr:rowOff>
                  </from>
                  <to>
                    <xdr:col>10</xdr:col>
                    <xdr:colOff>0</xdr:colOff>
                    <xdr:row>10</xdr:row>
                    <xdr:rowOff>0</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P39"/>
  <sheetViews>
    <sheetView topLeftCell="A22" zoomScaleNormal="100" workbookViewId="0">
      <selection activeCell="F8" sqref="F8"/>
    </sheetView>
  </sheetViews>
  <sheetFormatPr baseColWidth="10" defaultRowHeight="12.75" x14ac:dyDescent="0.2"/>
  <cols>
    <col min="1" max="1" width="9.85546875" bestFit="1" customWidth="1"/>
    <col min="2" max="2" width="53.140625" customWidth="1"/>
    <col min="3" max="3" width="11.28515625" bestFit="1" customWidth="1"/>
    <col min="4" max="4" width="11.28515625" customWidth="1"/>
    <col min="5" max="5" width="10.7109375" customWidth="1"/>
    <col min="6" max="6" width="10.140625" bestFit="1" customWidth="1"/>
    <col min="7" max="7" width="12.7109375" bestFit="1" customWidth="1"/>
    <col min="8" max="8" width="13.42578125" customWidth="1"/>
    <col min="9" max="9" width="19.5703125" customWidth="1"/>
    <col min="10" max="10" width="12.5703125" customWidth="1"/>
    <col min="12" max="12" width="24.140625" customWidth="1"/>
  </cols>
  <sheetData>
    <row r="1" spans="1:16" ht="35.25" customHeight="1" x14ac:dyDescent="0.25">
      <c r="A1" s="412" t="s">
        <v>433</v>
      </c>
      <c r="B1" s="412"/>
      <c r="C1" s="412"/>
      <c r="D1" s="412"/>
      <c r="E1" s="412"/>
      <c r="F1" s="412"/>
      <c r="G1" s="412"/>
      <c r="H1" s="412"/>
      <c r="I1" s="412"/>
      <c r="K1" s="410" t="s">
        <v>428</v>
      </c>
      <c r="L1" s="410"/>
      <c r="M1" s="123"/>
      <c r="N1" s="123"/>
      <c r="O1" s="123"/>
      <c r="P1" s="123"/>
    </row>
    <row r="2" spans="1:16" s="167" customFormat="1" ht="26.25" x14ac:dyDescent="0.2">
      <c r="A2" s="169" t="s">
        <v>448</v>
      </c>
      <c r="B2" s="222" t="s">
        <v>457</v>
      </c>
      <c r="C2" s="168" t="s">
        <v>458</v>
      </c>
      <c r="D2" s="168" t="s">
        <v>462</v>
      </c>
      <c r="E2" s="222" t="s">
        <v>506</v>
      </c>
      <c r="F2" s="168" t="s">
        <v>507</v>
      </c>
      <c r="G2" s="168" t="s">
        <v>460</v>
      </c>
      <c r="H2" s="222" t="s">
        <v>463</v>
      </c>
      <c r="I2" s="222" t="s">
        <v>19</v>
      </c>
      <c r="K2" s="411">
        <f>I13+E39</f>
        <v>0</v>
      </c>
      <c r="L2" s="411"/>
      <c r="M2" s="235"/>
      <c r="N2" s="235" t="s">
        <v>459</v>
      </c>
      <c r="O2" s="235" t="s">
        <v>460</v>
      </c>
      <c r="P2" s="235"/>
    </row>
    <row r="3" spans="1:16" s="171" customFormat="1" ht="20.100000000000001" customHeight="1" x14ac:dyDescent="0.2">
      <c r="A3" s="249"/>
      <c r="B3" s="248"/>
      <c r="C3" s="248"/>
      <c r="D3" s="281" t="str">
        <f>IF(A3&gt;0,VLOOKUP(A3,$N$2:$O$16,2,0),"")</f>
        <v/>
      </c>
      <c r="E3" s="248"/>
      <c r="F3" s="248"/>
      <c r="G3" s="234" t="str">
        <f>IF(A3&gt;0,D3*E3*F3,"")</f>
        <v/>
      </c>
      <c r="H3" s="234" t="str">
        <f>IF(A3&gt;0,G3*0.741689+(E3*F3*137.5),"")</f>
        <v/>
      </c>
      <c r="I3" s="234">
        <f>SUM(G3:H3)</f>
        <v>0</v>
      </c>
      <c r="M3" s="236"/>
      <c r="N3" s="236" t="s">
        <v>283</v>
      </c>
      <c r="O3" s="236">
        <v>909</v>
      </c>
      <c r="P3" s="236"/>
    </row>
    <row r="4" spans="1:16" s="171" customFormat="1" ht="20.100000000000001" customHeight="1" x14ac:dyDescent="0.2">
      <c r="A4" s="249"/>
      <c r="B4" s="248"/>
      <c r="C4" s="248"/>
      <c r="D4" s="281" t="str">
        <f t="shared" ref="D4:D12" si="0">IF(A4&gt;0,VLOOKUP(A4,$N$2:$O$16,2,0),"")</f>
        <v/>
      </c>
      <c r="E4" s="248"/>
      <c r="F4" s="248"/>
      <c r="G4" s="234" t="str">
        <f t="shared" ref="G4:G12" si="1">IF(A4&gt;0,D4*E4*F4,"")</f>
        <v/>
      </c>
      <c r="H4" s="234" t="str">
        <f t="shared" ref="H4:H12" si="2">IF(A4&gt;0,G4*0.741689+(E4*F4*137.5),"")</f>
        <v/>
      </c>
      <c r="I4" s="234">
        <f t="shared" ref="I4:I12" si="3">SUM(G4:H4)</f>
        <v>0</v>
      </c>
      <c r="M4" s="236"/>
      <c r="N4" s="236" t="s">
        <v>461</v>
      </c>
      <c r="O4" s="236">
        <v>972</v>
      </c>
      <c r="P4" s="236"/>
    </row>
    <row r="5" spans="1:16" s="171" customFormat="1" ht="20.100000000000001" customHeight="1" x14ac:dyDescent="0.2">
      <c r="A5" s="249"/>
      <c r="B5" s="248"/>
      <c r="C5" s="248"/>
      <c r="D5" s="281" t="str">
        <f t="shared" si="0"/>
        <v/>
      </c>
      <c r="E5" s="248"/>
      <c r="F5" s="248"/>
      <c r="G5" s="234" t="str">
        <f t="shared" si="1"/>
        <v/>
      </c>
      <c r="H5" s="234" t="str">
        <f t="shared" si="2"/>
        <v/>
      </c>
      <c r="I5" s="234">
        <f t="shared" si="3"/>
        <v>0</v>
      </c>
      <c r="M5" s="236"/>
      <c r="N5" s="236" t="s">
        <v>271</v>
      </c>
      <c r="O5" s="236">
        <v>1461</v>
      </c>
      <c r="P5" s="236"/>
    </row>
    <row r="6" spans="1:16" s="171" customFormat="1" ht="20.100000000000001" customHeight="1" x14ac:dyDescent="0.2">
      <c r="A6" s="249"/>
      <c r="B6" s="248"/>
      <c r="C6" s="248"/>
      <c r="D6" s="281" t="str">
        <f t="shared" si="0"/>
        <v/>
      </c>
      <c r="E6" s="248"/>
      <c r="F6" s="248"/>
      <c r="G6" s="234" t="str">
        <f t="shared" si="1"/>
        <v/>
      </c>
      <c r="H6" s="234" t="str">
        <f t="shared" si="2"/>
        <v/>
      </c>
      <c r="I6" s="234">
        <f t="shared" si="3"/>
        <v>0</v>
      </c>
      <c r="M6" s="236"/>
      <c r="N6" s="236" t="s">
        <v>272</v>
      </c>
      <c r="O6" s="236">
        <v>1607</v>
      </c>
      <c r="P6" s="236"/>
    </row>
    <row r="7" spans="1:16" s="171" customFormat="1" ht="20.100000000000001" customHeight="1" x14ac:dyDescent="0.2">
      <c r="A7" s="249"/>
      <c r="B7" s="248"/>
      <c r="C7" s="248"/>
      <c r="D7" s="281" t="str">
        <f t="shared" si="0"/>
        <v/>
      </c>
      <c r="E7" s="248"/>
      <c r="F7" s="248"/>
      <c r="G7" s="234" t="str">
        <f t="shared" si="1"/>
        <v/>
      </c>
      <c r="H7" s="234" t="str">
        <f t="shared" si="2"/>
        <v/>
      </c>
      <c r="I7" s="234">
        <f t="shared" si="3"/>
        <v>0</v>
      </c>
      <c r="M7" s="236"/>
      <c r="N7" s="236" t="s">
        <v>273</v>
      </c>
      <c r="O7" s="236">
        <v>1768</v>
      </c>
      <c r="P7" s="236"/>
    </row>
    <row r="8" spans="1:16" s="171" customFormat="1" ht="20.100000000000001" customHeight="1" x14ac:dyDescent="0.2">
      <c r="A8" s="249"/>
      <c r="B8" s="248"/>
      <c r="C8" s="248"/>
      <c r="D8" s="281" t="str">
        <f t="shared" si="0"/>
        <v/>
      </c>
      <c r="E8" s="248"/>
      <c r="F8" s="248"/>
      <c r="G8" s="234" t="str">
        <f t="shared" si="1"/>
        <v/>
      </c>
      <c r="H8" s="234" t="str">
        <f t="shared" si="2"/>
        <v/>
      </c>
      <c r="I8" s="234">
        <f t="shared" si="3"/>
        <v>0</v>
      </c>
      <c r="M8" s="236"/>
      <c r="N8" s="236" t="s">
        <v>274</v>
      </c>
      <c r="O8" s="236">
        <v>1945</v>
      </c>
      <c r="P8" s="236"/>
    </row>
    <row r="9" spans="1:16" s="171" customFormat="1" ht="20.100000000000001" customHeight="1" x14ac:dyDescent="0.2">
      <c r="A9" s="249"/>
      <c r="B9" s="248"/>
      <c r="C9" s="248"/>
      <c r="D9" s="281" t="str">
        <f t="shared" si="0"/>
        <v/>
      </c>
      <c r="E9" s="248"/>
      <c r="F9" s="248"/>
      <c r="G9" s="234" t="str">
        <f t="shared" si="1"/>
        <v/>
      </c>
      <c r="H9" s="234" t="str">
        <f t="shared" si="2"/>
        <v/>
      </c>
      <c r="I9" s="234">
        <f t="shared" si="3"/>
        <v>0</v>
      </c>
      <c r="M9" s="236"/>
      <c r="N9" s="236" t="s">
        <v>275</v>
      </c>
      <c r="O9" s="236">
        <v>2140</v>
      </c>
      <c r="P9" s="236"/>
    </row>
    <row r="10" spans="1:16" s="171" customFormat="1" ht="20.100000000000001" customHeight="1" x14ac:dyDescent="0.2">
      <c r="A10" s="249"/>
      <c r="B10" s="248"/>
      <c r="C10" s="248"/>
      <c r="D10" s="281" t="str">
        <f t="shared" si="0"/>
        <v/>
      </c>
      <c r="E10" s="248"/>
      <c r="F10" s="248"/>
      <c r="G10" s="234" t="str">
        <f t="shared" si="1"/>
        <v/>
      </c>
      <c r="H10" s="234" t="str">
        <f t="shared" si="2"/>
        <v/>
      </c>
      <c r="I10" s="234">
        <f t="shared" si="3"/>
        <v>0</v>
      </c>
      <c r="M10" s="236"/>
      <c r="N10" s="236" t="s">
        <v>276</v>
      </c>
      <c r="O10" s="236">
        <v>2354</v>
      </c>
      <c r="P10" s="236"/>
    </row>
    <row r="11" spans="1:16" s="171" customFormat="1" ht="20.100000000000001" customHeight="1" x14ac:dyDescent="0.2">
      <c r="A11" s="249"/>
      <c r="B11" s="248"/>
      <c r="C11" s="248"/>
      <c r="D11" s="281" t="str">
        <f t="shared" si="0"/>
        <v/>
      </c>
      <c r="E11" s="248"/>
      <c r="F11" s="248"/>
      <c r="G11" s="234" t="str">
        <f t="shared" si="1"/>
        <v/>
      </c>
      <c r="H11" s="234" t="str">
        <f t="shared" si="2"/>
        <v/>
      </c>
      <c r="I11" s="234">
        <f t="shared" si="3"/>
        <v>0</v>
      </c>
      <c r="M11" s="236"/>
      <c r="N11" s="236" t="s">
        <v>277</v>
      </c>
      <c r="O11" s="236">
        <v>2589</v>
      </c>
      <c r="P11" s="236"/>
    </row>
    <row r="12" spans="1:16" s="171" customFormat="1" ht="20.100000000000001" customHeight="1" x14ac:dyDescent="0.2">
      <c r="A12" s="249"/>
      <c r="B12" s="248"/>
      <c r="C12" s="248"/>
      <c r="D12" s="281" t="str">
        <f t="shared" si="0"/>
        <v/>
      </c>
      <c r="E12" s="248"/>
      <c r="F12" s="248"/>
      <c r="G12" s="234" t="str">
        <f t="shared" si="1"/>
        <v/>
      </c>
      <c r="H12" s="234" t="str">
        <f t="shared" si="2"/>
        <v/>
      </c>
      <c r="I12" s="234">
        <f t="shared" si="3"/>
        <v>0</v>
      </c>
      <c r="M12" s="236"/>
      <c r="N12" s="236" t="s">
        <v>278</v>
      </c>
      <c r="O12" s="236">
        <v>2848</v>
      </c>
      <c r="P12" s="236"/>
    </row>
    <row r="13" spans="1:16" s="171" customFormat="1" ht="20.100000000000001" customHeight="1" x14ac:dyDescent="0.2">
      <c r="A13" s="169"/>
      <c r="B13" s="416" t="s">
        <v>464</v>
      </c>
      <c r="C13" s="417"/>
      <c r="D13" s="417"/>
      <c r="E13" s="417"/>
      <c r="F13" s="417"/>
      <c r="G13" s="418"/>
      <c r="H13" s="173"/>
      <c r="I13" s="173">
        <f>SUM(I3:I12)</f>
        <v>0</v>
      </c>
      <c r="M13" s="236"/>
      <c r="N13" s="236" t="s">
        <v>279</v>
      </c>
      <c r="O13" s="236">
        <v>3133</v>
      </c>
      <c r="P13" s="236"/>
    </row>
    <row r="14" spans="1:16" s="171" customFormat="1" ht="20.100000000000001" customHeight="1" x14ac:dyDescent="0.2">
      <c r="A14" s="174"/>
      <c r="B14" s="175"/>
      <c r="C14" s="175"/>
      <c r="D14" s="175"/>
      <c r="E14" s="176"/>
      <c r="M14" s="236"/>
      <c r="N14" s="236" t="s">
        <v>280</v>
      </c>
      <c r="O14" s="236">
        <v>3446</v>
      </c>
      <c r="P14" s="236"/>
    </row>
    <row r="15" spans="1:16" s="171" customFormat="1" ht="20.100000000000001" customHeight="1" x14ac:dyDescent="0.2">
      <c r="A15" s="174"/>
      <c r="B15" s="175"/>
      <c r="C15" s="175"/>
      <c r="D15" s="175"/>
      <c r="E15" s="176"/>
      <c r="M15" s="236"/>
      <c r="N15" s="236" t="s">
        <v>281</v>
      </c>
      <c r="O15" s="236">
        <v>3791</v>
      </c>
      <c r="P15" s="236"/>
    </row>
    <row r="16" spans="1:16" ht="32.25" customHeight="1" x14ac:dyDescent="0.25">
      <c r="A16" s="412" t="s">
        <v>434</v>
      </c>
      <c r="B16" s="412"/>
      <c r="C16" s="412"/>
      <c r="D16" s="412"/>
      <c r="E16" s="413"/>
      <c r="F16" s="237"/>
      <c r="M16" s="123"/>
      <c r="N16" s="236" t="s">
        <v>282</v>
      </c>
      <c r="O16" s="236">
        <v>4170</v>
      </c>
      <c r="P16" s="123"/>
    </row>
    <row r="17" spans="1:16" s="167" customFormat="1" ht="25.5" x14ac:dyDescent="0.2">
      <c r="A17" s="415" t="s">
        <v>424</v>
      </c>
      <c r="B17" s="415"/>
      <c r="C17" s="168" t="s">
        <v>425</v>
      </c>
      <c r="D17" s="169" t="s">
        <v>30</v>
      </c>
      <c r="E17" s="415" t="s">
        <v>427</v>
      </c>
      <c r="F17" s="415"/>
      <c r="M17" s="235"/>
      <c r="N17" s="235"/>
      <c r="O17" s="235"/>
      <c r="P17" s="235"/>
    </row>
    <row r="18" spans="1:16" ht="20.100000000000001" customHeight="1" x14ac:dyDescent="0.2">
      <c r="A18" s="414"/>
      <c r="B18" s="414"/>
      <c r="C18" s="279"/>
      <c r="D18" s="280"/>
      <c r="E18" s="408">
        <f t="shared" ref="E18:E38" si="4">C18*D18</f>
        <v>0</v>
      </c>
      <c r="F18" s="408"/>
    </row>
    <row r="19" spans="1:16" ht="20.100000000000001" customHeight="1" x14ac:dyDescent="0.2">
      <c r="A19" s="414"/>
      <c r="B19" s="414"/>
      <c r="C19" s="279"/>
      <c r="D19" s="280"/>
      <c r="E19" s="408">
        <f t="shared" si="4"/>
        <v>0</v>
      </c>
      <c r="F19" s="408"/>
    </row>
    <row r="20" spans="1:16" ht="20.100000000000001" customHeight="1" x14ac:dyDescent="0.2">
      <c r="A20" s="414"/>
      <c r="B20" s="414"/>
      <c r="C20" s="279"/>
      <c r="D20" s="280"/>
      <c r="E20" s="408">
        <f t="shared" si="4"/>
        <v>0</v>
      </c>
      <c r="F20" s="408"/>
    </row>
    <row r="21" spans="1:16" ht="20.100000000000001" customHeight="1" x14ac:dyDescent="0.2">
      <c r="A21" s="414"/>
      <c r="B21" s="414"/>
      <c r="C21" s="279"/>
      <c r="D21" s="280"/>
      <c r="E21" s="408">
        <f t="shared" si="4"/>
        <v>0</v>
      </c>
      <c r="F21" s="408"/>
    </row>
    <row r="22" spans="1:16" ht="20.100000000000001" customHeight="1" x14ac:dyDescent="0.2">
      <c r="A22" s="414"/>
      <c r="B22" s="414"/>
      <c r="C22" s="279"/>
      <c r="D22" s="280"/>
      <c r="E22" s="408">
        <f t="shared" si="4"/>
        <v>0</v>
      </c>
      <c r="F22" s="408"/>
    </row>
    <row r="23" spans="1:16" ht="20.100000000000001" customHeight="1" x14ac:dyDescent="0.2">
      <c r="A23" s="414"/>
      <c r="B23" s="414"/>
      <c r="C23" s="279"/>
      <c r="D23" s="280"/>
      <c r="E23" s="408">
        <f t="shared" si="4"/>
        <v>0</v>
      </c>
      <c r="F23" s="408"/>
    </row>
    <row r="24" spans="1:16" ht="20.100000000000001" customHeight="1" x14ac:dyDescent="0.2">
      <c r="A24" s="414"/>
      <c r="B24" s="414"/>
      <c r="C24" s="279"/>
      <c r="D24" s="280"/>
      <c r="E24" s="408">
        <f t="shared" si="4"/>
        <v>0</v>
      </c>
      <c r="F24" s="408"/>
    </row>
    <row r="25" spans="1:16" ht="20.100000000000001" customHeight="1" x14ac:dyDescent="0.2">
      <c r="A25" s="414"/>
      <c r="B25" s="414"/>
      <c r="C25" s="279"/>
      <c r="D25" s="280"/>
      <c r="E25" s="408">
        <f t="shared" si="4"/>
        <v>0</v>
      </c>
      <c r="F25" s="408"/>
    </row>
    <row r="26" spans="1:16" ht="20.100000000000001" customHeight="1" x14ac:dyDescent="0.2">
      <c r="A26" s="414"/>
      <c r="B26" s="414"/>
      <c r="C26" s="279"/>
      <c r="D26" s="280"/>
      <c r="E26" s="408">
        <f t="shared" si="4"/>
        <v>0</v>
      </c>
      <c r="F26" s="408"/>
    </row>
    <row r="27" spans="1:16" ht="20.100000000000001" customHeight="1" x14ac:dyDescent="0.2">
      <c r="A27" s="414"/>
      <c r="B27" s="414"/>
      <c r="C27" s="279"/>
      <c r="D27" s="280"/>
      <c r="E27" s="408">
        <f t="shared" si="4"/>
        <v>0</v>
      </c>
      <c r="F27" s="408"/>
    </row>
    <row r="28" spans="1:16" ht="20.100000000000001" customHeight="1" x14ac:dyDescent="0.2">
      <c r="A28" s="414"/>
      <c r="B28" s="414"/>
      <c r="C28" s="279"/>
      <c r="D28" s="280"/>
      <c r="E28" s="408">
        <f t="shared" si="4"/>
        <v>0</v>
      </c>
      <c r="F28" s="408"/>
    </row>
    <row r="29" spans="1:16" ht="20.100000000000001" customHeight="1" x14ac:dyDescent="0.2">
      <c r="A29" s="414"/>
      <c r="B29" s="414"/>
      <c r="C29" s="279"/>
      <c r="D29" s="280"/>
      <c r="E29" s="408">
        <f t="shared" si="4"/>
        <v>0</v>
      </c>
      <c r="F29" s="408"/>
    </row>
    <row r="30" spans="1:16" ht="20.100000000000001" customHeight="1" x14ac:dyDescent="0.2">
      <c r="A30" s="414"/>
      <c r="B30" s="414"/>
      <c r="C30" s="279"/>
      <c r="D30" s="280"/>
      <c r="E30" s="408">
        <f t="shared" si="4"/>
        <v>0</v>
      </c>
      <c r="F30" s="408"/>
    </row>
    <row r="31" spans="1:16" ht="20.100000000000001" customHeight="1" x14ac:dyDescent="0.2">
      <c r="A31" s="414"/>
      <c r="B31" s="414"/>
      <c r="C31" s="279"/>
      <c r="D31" s="280"/>
      <c r="E31" s="408">
        <f t="shared" si="4"/>
        <v>0</v>
      </c>
      <c r="F31" s="408"/>
    </row>
    <row r="32" spans="1:16" ht="20.100000000000001" customHeight="1" x14ac:dyDescent="0.2">
      <c r="A32" s="414"/>
      <c r="B32" s="414"/>
      <c r="C32" s="279"/>
      <c r="D32" s="280"/>
      <c r="E32" s="408">
        <f t="shared" si="4"/>
        <v>0</v>
      </c>
      <c r="F32" s="408"/>
    </row>
    <row r="33" spans="1:9" ht="20.100000000000001" customHeight="1" x14ac:dyDescent="0.2">
      <c r="A33" s="414"/>
      <c r="B33" s="414"/>
      <c r="C33" s="279"/>
      <c r="D33" s="280"/>
      <c r="E33" s="408">
        <f t="shared" si="4"/>
        <v>0</v>
      </c>
      <c r="F33" s="408"/>
    </row>
    <row r="34" spans="1:9" ht="20.100000000000001" customHeight="1" x14ac:dyDescent="0.2">
      <c r="A34" s="414"/>
      <c r="B34" s="414"/>
      <c r="C34" s="279"/>
      <c r="D34" s="280"/>
      <c r="E34" s="408">
        <f t="shared" si="4"/>
        <v>0</v>
      </c>
      <c r="F34" s="408"/>
      <c r="H34" s="408"/>
      <c r="I34" s="408"/>
    </row>
    <row r="35" spans="1:9" ht="20.100000000000001" customHeight="1" x14ac:dyDescent="0.2">
      <c r="A35" s="414"/>
      <c r="B35" s="414"/>
      <c r="C35" s="279"/>
      <c r="D35" s="280"/>
      <c r="E35" s="408">
        <f t="shared" si="4"/>
        <v>0</v>
      </c>
      <c r="F35" s="408"/>
    </row>
    <row r="36" spans="1:9" ht="20.100000000000001" customHeight="1" x14ac:dyDescent="0.2">
      <c r="A36" s="414"/>
      <c r="B36" s="414"/>
      <c r="C36" s="279"/>
      <c r="D36" s="280"/>
      <c r="E36" s="408">
        <f t="shared" si="4"/>
        <v>0</v>
      </c>
      <c r="F36" s="408"/>
    </row>
    <row r="37" spans="1:9" ht="20.100000000000001" customHeight="1" x14ac:dyDescent="0.2">
      <c r="A37" s="414"/>
      <c r="B37" s="414"/>
      <c r="C37" s="279"/>
      <c r="D37" s="280"/>
      <c r="E37" s="408">
        <f t="shared" si="4"/>
        <v>0</v>
      </c>
      <c r="F37" s="408"/>
    </row>
    <row r="38" spans="1:9" ht="20.100000000000001" customHeight="1" x14ac:dyDescent="0.2">
      <c r="A38" s="414"/>
      <c r="B38" s="414"/>
      <c r="C38" s="279"/>
      <c r="D38" s="280"/>
      <c r="E38" s="408">
        <f t="shared" si="4"/>
        <v>0</v>
      </c>
      <c r="F38" s="408"/>
    </row>
    <row r="39" spans="1:9" ht="20.100000000000001" customHeight="1" x14ac:dyDescent="0.2">
      <c r="A39" s="415" t="s">
        <v>426</v>
      </c>
      <c r="B39" s="415"/>
      <c r="C39" s="172"/>
      <c r="D39" s="172"/>
      <c r="E39" s="409">
        <f>SUM(E18:E38)</f>
        <v>0</v>
      </c>
      <c r="F39" s="409"/>
    </row>
  </sheetData>
  <sheetProtection algorithmName="SHA-512" hashValue="Y9reFh8ZGqj3yvIbdxOhByp57MrlDncG74aQ4iiy6gmdYxZiJlcyrK3d17oWzgs+3XtKj6LfCTE3ukGifQSdCA==" saltValue="fkK2FstqMrGsDEJkK2bXBQ==" spinCount="100000" sheet="1" objects="1" scenarios="1" selectLockedCells="1"/>
  <mergeCells count="52">
    <mergeCell ref="A22:B22"/>
    <mergeCell ref="B13:G13"/>
    <mergeCell ref="A39:B39"/>
    <mergeCell ref="A29:B29"/>
    <mergeCell ref="A30:B30"/>
    <mergeCell ref="A31:B31"/>
    <mergeCell ref="A32:B32"/>
    <mergeCell ref="A33:B33"/>
    <mergeCell ref="A34:B34"/>
    <mergeCell ref="A35:B35"/>
    <mergeCell ref="A36:B36"/>
    <mergeCell ref="A37:B37"/>
    <mergeCell ref="E17:F17"/>
    <mergeCell ref="E18:F18"/>
    <mergeCell ref="E19:F19"/>
    <mergeCell ref="E20:F20"/>
    <mergeCell ref="K1:L1"/>
    <mergeCell ref="K2:L2"/>
    <mergeCell ref="A1:I1"/>
    <mergeCell ref="A16:E16"/>
    <mergeCell ref="A38:B38"/>
    <mergeCell ref="A23:B23"/>
    <mergeCell ref="A24:B24"/>
    <mergeCell ref="A25:B25"/>
    <mergeCell ref="A26:B26"/>
    <mergeCell ref="A27:B27"/>
    <mergeCell ref="A28:B28"/>
    <mergeCell ref="A17:B17"/>
    <mergeCell ref="A18:B18"/>
    <mergeCell ref="A19:B19"/>
    <mergeCell ref="A20:B20"/>
    <mergeCell ref="A21:B21"/>
    <mergeCell ref="E21:F21"/>
    <mergeCell ref="E22:F22"/>
    <mergeCell ref="E23:F23"/>
    <mergeCell ref="E24:F24"/>
    <mergeCell ref="E25:F25"/>
    <mergeCell ref="E26:F26"/>
    <mergeCell ref="E27:F27"/>
    <mergeCell ref="E28:F28"/>
    <mergeCell ref="E29:F29"/>
    <mergeCell ref="E30:F30"/>
    <mergeCell ref="E31:F31"/>
    <mergeCell ref="E32:F32"/>
    <mergeCell ref="E33:F33"/>
    <mergeCell ref="E34:F34"/>
    <mergeCell ref="E35:F35"/>
    <mergeCell ref="E36:F36"/>
    <mergeCell ref="E37:F37"/>
    <mergeCell ref="E38:F38"/>
    <mergeCell ref="H34:I34"/>
    <mergeCell ref="E39:F39"/>
  </mergeCells>
  <conditionalFormatting sqref="E18">
    <cfRule type="cellIs" dxfId="26" priority="16" operator="equal">
      <formula>0</formula>
    </cfRule>
    <cfRule type="cellIs" dxfId="25" priority="18" operator="equal">
      <formula>0</formula>
    </cfRule>
    <cfRule type="cellIs" dxfId="24" priority="19" operator="equal">
      <formula>0</formula>
    </cfRule>
  </conditionalFormatting>
  <conditionalFormatting sqref="I3:I12">
    <cfRule type="cellIs" dxfId="23" priority="17" operator="equal">
      <formula>0</formula>
    </cfRule>
  </conditionalFormatting>
  <conditionalFormatting sqref="E19">
    <cfRule type="cellIs" dxfId="22" priority="13" operator="equal">
      <formula>0</formula>
    </cfRule>
    <cfRule type="cellIs" dxfId="21" priority="14" operator="equal">
      <formula>0</formula>
    </cfRule>
    <cfRule type="cellIs" dxfId="20" priority="15" operator="equal">
      <formula>0</formula>
    </cfRule>
  </conditionalFormatting>
  <conditionalFormatting sqref="E20">
    <cfRule type="cellIs" dxfId="19" priority="10" operator="equal">
      <formula>0</formula>
    </cfRule>
    <cfRule type="cellIs" dxfId="18" priority="11" operator="equal">
      <formula>0</formula>
    </cfRule>
    <cfRule type="cellIs" dxfId="17" priority="12" operator="equal">
      <formula>0</formula>
    </cfRule>
  </conditionalFormatting>
  <conditionalFormatting sqref="E21:E22">
    <cfRule type="cellIs" dxfId="16" priority="7" operator="equal">
      <formula>0</formula>
    </cfRule>
    <cfRule type="cellIs" dxfId="15" priority="8" operator="equal">
      <formula>0</formula>
    </cfRule>
    <cfRule type="cellIs" dxfId="14" priority="9" operator="equal">
      <formula>0</formula>
    </cfRule>
  </conditionalFormatting>
  <conditionalFormatting sqref="E23:E38">
    <cfRule type="cellIs" dxfId="13" priority="4" operator="equal">
      <formula>0</formula>
    </cfRule>
    <cfRule type="cellIs" dxfId="12" priority="5" operator="equal">
      <formula>0</formula>
    </cfRule>
    <cfRule type="cellIs" dxfId="11" priority="6" operator="equal">
      <formula>0</formula>
    </cfRule>
  </conditionalFormatting>
  <conditionalFormatting sqref="H34">
    <cfRule type="cellIs" dxfId="10" priority="1" operator="equal">
      <formula>0</formula>
    </cfRule>
    <cfRule type="cellIs" dxfId="9" priority="2" operator="equal">
      <formula>0</formula>
    </cfRule>
    <cfRule type="cellIs" dxfId="8" priority="3" operator="equal">
      <formula>0</formula>
    </cfRule>
  </conditionalFormatting>
  <dataValidations count="1">
    <dataValidation type="list" allowBlank="1" showInputMessage="1" showErrorMessage="1" sqref="A3:A12">
      <formula1>"Auxiliar I, Auxiliar II,Titular I,Titular II,Titular III,Titular IV,Titular V,Titular VI,Titular VII,Titular VIII,Titular IX,Titular X,Titular XI,Titular XII"</formula1>
    </dataValidation>
  </dataValidations>
  <pageMargins left="0.7" right="0.7" top="0.75" bottom="0.75" header="0.3" footer="0.3"/>
  <pageSetup scale="61" fitToWidth="0" orientation="landscape" horizontalDpi="0"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09"/>
  <sheetViews>
    <sheetView tabSelected="1" topLeftCell="A12" zoomScaleNormal="100" workbookViewId="0">
      <pane ySplit="6" topLeftCell="A105" activePane="bottomLeft" state="frozen"/>
      <selection activeCell="A12" sqref="A12"/>
      <selection pane="bottomLeft" activeCell="A13" sqref="A13"/>
    </sheetView>
  </sheetViews>
  <sheetFormatPr baseColWidth="10" defaultColWidth="8.85546875" defaultRowHeight="12.75" x14ac:dyDescent="0.2"/>
  <cols>
    <col min="1" max="1" width="27.140625" customWidth="1"/>
    <col min="2" max="2" width="10.140625"/>
    <col min="3" max="3" width="21.42578125"/>
    <col min="4" max="4" width="6.7109375"/>
    <col min="5" max="5" width="17.140625"/>
    <col min="6" max="6" width="18.42578125"/>
    <col min="7" max="7" width="29.5703125" bestFit="1" customWidth="1"/>
    <col min="8" max="8" width="8.28515625"/>
    <col min="9" max="11" width="0" hidden="1"/>
    <col min="12" max="13" width="19.140625" bestFit="1" customWidth="1"/>
    <col min="14" max="14" width="11.7109375" bestFit="1" customWidth="1"/>
    <col min="15" max="1025" width="10.140625"/>
  </cols>
  <sheetData>
    <row r="1" spans="1:13" ht="15.75" x14ac:dyDescent="0.25">
      <c r="A1" s="18" t="s">
        <v>82</v>
      </c>
      <c r="B1" s="19"/>
      <c r="C1" s="19"/>
      <c r="D1" s="19"/>
      <c r="E1" s="19"/>
      <c r="F1" s="19"/>
      <c r="G1" s="20"/>
      <c r="H1" s="21"/>
      <c r="I1" s="21"/>
      <c r="J1" s="21"/>
      <c r="K1" s="21"/>
    </row>
    <row r="2" spans="1:13" ht="15.75" x14ac:dyDescent="0.25">
      <c r="A2" s="22" t="s">
        <v>83</v>
      </c>
      <c r="B2" s="23"/>
      <c r="C2" s="23"/>
      <c r="D2" s="23"/>
      <c r="E2" s="23"/>
      <c r="F2" s="23"/>
      <c r="G2" s="24"/>
      <c r="H2" s="21"/>
      <c r="I2" s="21"/>
      <c r="J2" s="21"/>
      <c r="K2" s="21"/>
    </row>
    <row r="3" spans="1:13" ht="15.75" x14ac:dyDescent="0.25">
      <c r="A3" s="22" t="s">
        <v>84</v>
      </c>
      <c r="B3" s="23"/>
      <c r="C3" s="23"/>
      <c r="D3" s="23"/>
      <c r="E3" s="23"/>
      <c r="F3" s="23"/>
      <c r="G3" s="24"/>
      <c r="H3" s="21"/>
      <c r="I3" s="21"/>
      <c r="J3" s="21"/>
      <c r="K3" s="21"/>
    </row>
    <row r="4" spans="1:13" ht="15" x14ac:dyDescent="0.2">
      <c r="A4" s="25"/>
      <c r="B4" s="23"/>
      <c r="C4" s="23"/>
      <c r="D4" s="23"/>
      <c r="E4" s="23"/>
      <c r="F4" s="23"/>
      <c r="G4" s="24"/>
      <c r="H4" s="26"/>
      <c r="I4" s="26"/>
      <c r="J4" s="21"/>
      <c r="K4" s="21"/>
    </row>
    <row r="5" spans="1:13" ht="15.75" x14ac:dyDescent="0.25">
      <c r="A5" s="420" t="s">
        <v>0</v>
      </c>
      <c r="B5" s="420"/>
      <c r="C5" s="420"/>
      <c r="D5" s="420"/>
      <c r="E5" s="420"/>
      <c r="F5" s="420"/>
      <c r="G5" s="420"/>
      <c r="H5" s="4"/>
      <c r="I5" s="4"/>
      <c r="J5" s="4"/>
      <c r="K5" s="4"/>
    </row>
    <row r="6" spans="1:13" ht="15.75" x14ac:dyDescent="0.25">
      <c r="A6" s="365" t="s">
        <v>85</v>
      </c>
      <c r="B6" s="365"/>
      <c r="C6" s="365"/>
      <c r="D6" s="365"/>
      <c r="E6" s="365"/>
      <c r="F6" s="365"/>
      <c r="G6" s="27"/>
      <c r="H6" s="4"/>
      <c r="I6" s="4"/>
      <c r="J6" s="4"/>
      <c r="K6" s="4"/>
    </row>
    <row r="7" spans="1:13" ht="15" x14ac:dyDescent="0.2">
      <c r="A7" s="25"/>
      <c r="B7" s="23"/>
      <c r="C7" s="23"/>
      <c r="D7" s="23"/>
      <c r="E7" s="23"/>
      <c r="F7" s="23"/>
      <c r="G7" s="24"/>
      <c r="H7" s="21"/>
      <c r="I7" s="21"/>
      <c r="J7" s="21"/>
      <c r="K7" s="21"/>
    </row>
    <row r="8" spans="1:13" ht="15.75" x14ac:dyDescent="0.25">
      <c r="A8" s="28" t="s">
        <v>86</v>
      </c>
      <c r="B8" s="29"/>
      <c r="C8" s="30" t="s">
        <v>5</v>
      </c>
      <c r="D8" s="30"/>
      <c r="E8" s="30"/>
      <c r="F8" s="30"/>
      <c r="G8" s="31"/>
      <c r="H8" s="16"/>
      <c r="I8" s="32"/>
      <c r="J8" s="21"/>
      <c r="K8" s="21"/>
    </row>
    <row r="9" spans="1:13" ht="15.75" x14ac:dyDescent="0.25">
      <c r="A9" s="33" t="s">
        <v>87</v>
      </c>
      <c r="B9" s="29"/>
      <c r="C9" s="30"/>
      <c r="D9" s="30"/>
      <c r="E9" s="30"/>
      <c r="F9" s="30"/>
      <c r="G9" s="31"/>
      <c r="H9" s="16"/>
      <c r="I9" s="32"/>
      <c r="J9" s="21"/>
      <c r="K9" s="21"/>
    </row>
    <row r="10" spans="1:13" ht="33.75" customHeight="1" x14ac:dyDescent="0.2">
      <c r="A10" s="33" t="s">
        <v>88</v>
      </c>
      <c r="B10" s="23"/>
      <c r="C10" s="421"/>
      <c r="D10" s="421"/>
      <c r="E10" s="421"/>
      <c r="F10" s="421"/>
      <c r="G10" s="421"/>
      <c r="H10" s="6"/>
      <c r="I10" s="21"/>
      <c r="J10" s="21"/>
      <c r="K10" s="21"/>
    </row>
    <row r="11" spans="1:13" ht="30" customHeight="1" x14ac:dyDescent="0.2">
      <c r="A11" s="33" t="s">
        <v>89</v>
      </c>
      <c r="B11" s="23"/>
      <c r="C11" s="34" t="s">
        <v>90</v>
      </c>
      <c r="D11" s="35"/>
      <c r="E11" s="35"/>
      <c r="F11" s="35"/>
      <c r="G11" s="36"/>
      <c r="H11" s="6"/>
      <c r="I11" s="21"/>
      <c r="J11" s="21"/>
      <c r="K11" s="21"/>
    </row>
    <row r="12" spans="1:13" ht="32.25" customHeight="1" x14ac:dyDescent="0.2">
      <c r="A12" s="427" t="s">
        <v>421</v>
      </c>
      <c r="B12" s="428"/>
      <c r="C12" s="428"/>
      <c r="D12" s="426">
        <f>'Recursos Humanos'!E12</f>
        <v>0</v>
      </c>
      <c r="E12" s="426"/>
      <c r="F12" s="426"/>
      <c r="G12" s="140"/>
      <c r="H12" s="6"/>
      <c r="I12" s="21"/>
      <c r="J12" s="21"/>
      <c r="K12" s="21"/>
    </row>
    <row r="13" spans="1:13" ht="32.25" customHeight="1" x14ac:dyDescent="0.25">
      <c r="A13" s="179" t="s">
        <v>435</v>
      </c>
      <c r="B13" s="424">
        <f>'Recursos Humanos'!Q11</f>
        <v>210000</v>
      </c>
      <c r="C13" s="425"/>
      <c r="D13" s="425"/>
      <c r="E13" s="181" t="s">
        <v>436</v>
      </c>
      <c r="F13" s="180" t="s">
        <v>91</v>
      </c>
      <c r="G13" s="178" t="str">
        <f>IF(G17=B13,"Correcto",IF(G17&gt;B13,"Mayor al monto solicitado","Menor al monto solicitado"))</f>
        <v>Menor al monto solicitado</v>
      </c>
      <c r="H13" s="6"/>
      <c r="I13" s="21"/>
      <c r="J13" s="21"/>
      <c r="K13" s="21"/>
      <c r="L13" s="121"/>
    </row>
    <row r="14" spans="1:13" ht="54" customHeight="1" x14ac:dyDescent="0.2">
      <c r="A14" s="179"/>
      <c r="B14" s="429" t="s">
        <v>422</v>
      </c>
      <c r="C14" s="430"/>
      <c r="D14" s="430"/>
      <c r="E14" s="431"/>
      <c r="F14" s="177">
        <v>0.3</v>
      </c>
      <c r="G14" s="178" t="str">
        <f>IF('Aporte unidad avaladora'!K2&gt;G17*0.3,"Cumple","No Cumple")</f>
        <v>No Cumple</v>
      </c>
      <c r="H14" s="6"/>
      <c r="I14" s="21"/>
      <c r="J14" s="21"/>
      <c r="K14" s="21"/>
    </row>
    <row r="15" spans="1:13" ht="15" x14ac:dyDescent="0.2">
      <c r="A15" s="141"/>
      <c r="B15" s="143"/>
      <c r="C15" s="142"/>
      <c r="D15" s="142"/>
      <c r="E15" s="144"/>
      <c r="F15" s="145"/>
      <c r="G15" s="146"/>
      <c r="H15" s="21"/>
      <c r="I15" s="21"/>
      <c r="J15" s="21"/>
      <c r="K15" s="21"/>
    </row>
    <row r="16" spans="1:13" s="40" customFormat="1" ht="27" customHeight="1" x14ac:dyDescent="0.3">
      <c r="A16" s="166" t="s">
        <v>92</v>
      </c>
      <c r="B16" s="422" t="s">
        <v>93</v>
      </c>
      <c r="C16" s="422"/>
      <c r="D16" s="422"/>
      <c r="E16" s="166" t="s">
        <v>94</v>
      </c>
      <c r="F16" s="166" t="s">
        <v>95</v>
      </c>
      <c r="G16" s="166" t="s">
        <v>96</v>
      </c>
      <c r="H16" s="38"/>
      <c r="I16" s="39"/>
      <c r="L16" s="138">
        <f>SUM(F26,F102)</f>
        <v>0</v>
      </c>
      <c r="M16" s="139">
        <f>IF(B12="Social humanística",B13*0.2,B13*0.2)</f>
        <v>42000</v>
      </c>
    </row>
    <row r="17" spans="1:15" ht="20.25" x14ac:dyDescent="0.3">
      <c r="A17" s="41"/>
      <c r="B17" s="423" t="s">
        <v>97</v>
      </c>
      <c r="C17" s="423"/>
      <c r="D17" s="423"/>
      <c r="E17" s="42"/>
      <c r="F17" s="43"/>
      <c r="G17" s="119">
        <f>SUM(F18,F26,F53,F102)</f>
        <v>0</v>
      </c>
      <c r="H17" s="44"/>
      <c r="L17" s="124">
        <f>G17*0.3</f>
        <v>0</v>
      </c>
      <c r="M17" s="124">
        <f>'Recursos Humanos'!Q11</f>
        <v>210000</v>
      </c>
      <c r="N17" s="124">
        <f>M17*0.3</f>
        <v>63000</v>
      </c>
      <c r="O17" s="123"/>
    </row>
    <row r="18" spans="1:15" ht="16.5" x14ac:dyDescent="0.25">
      <c r="A18" s="296" t="s">
        <v>98</v>
      </c>
      <c r="B18" s="432" t="s">
        <v>99</v>
      </c>
      <c r="C18" s="432"/>
      <c r="D18" s="432"/>
      <c r="E18" s="45"/>
      <c r="F18" s="137">
        <f>+SUM(E19:E25)</f>
        <v>0</v>
      </c>
      <c r="G18" s="46"/>
      <c r="H18" s="44"/>
    </row>
    <row r="19" spans="1:15" ht="20.25" x14ac:dyDescent="0.3">
      <c r="A19" s="297" t="s">
        <v>100</v>
      </c>
      <c r="B19" s="433" t="s">
        <v>101</v>
      </c>
      <c r="C19" s="433"/>
      <c r="D19" s="433"/>
      <c r="E19" s="47">
        <f>'Recursos Humanos'!S34</f>
        <v>0</v>
      </c>
      <c r="F19" s="48"/>
      <c r="G19" s="117">
        <f>'Recursos Humanos'!S34</f>
        <v>0</v>
      </c>
      <c r="H19" s="44"/>
      <c r="I19" s="44"/>
    </row>
    <row r="20" spans="1:15" ht="20.25" x14ac:dyDescent="0.3">
      <c r="A20" s="297" t="s">
        <v>102</v>
      </c>
      <c r="B20" s="433" t="s">
        <v>103</v>
      </c>
      <c r="C20" s="433"/>
      <c r="D20" s="433"/>
      <c r="E20" s="49"/>
      <c r="F20" s="48"/>
      <c r="G20" s="50"/>
      <c r="H20" s="44"/>
      <c r="I20" s="44"/>
    </row>
    <row r="21" spans="1:15" ht="20.25" x14ac:dyDescent="0.3">
      <c r="A21" s="297" t="s">
        <v>104</v>
      </c>
      <c r="B21" s="433" t="s">
        <v>105</v>
      </c>
      <c r="C21" s="433"/>
      <c r="D21" s="433"/>
      <c r="E21" s="47">
        <f>'Recursos Humanos'!S35</f>
        <v>0</v>
      </c>
      <c r="F21" s="48"/>
      <c r="G21" s="117">
        <f>'Recursos Humanos'!S35</f>
        <v>0</v>
      </c>
      <c r="H21" s="44"/>
      <c r="I21" s="44"/>
    </row>
    <row r="22" spans="1:15" ht="20.25" x14ac:dyDescent="0.3">
      <c r="A22" s="297" t="s">
        <v>106</v>
      </c>
      <c r="B22" s="433" t="s">
        <v>107</v>
      </c>
      <c r="C22" s="433"/>
      <c r="D22" s="433"/>
      <c r="E22" s="47">
        <f>+'Recursos Humanos'!S36</f>
        <v>0</v>
      </c>
      <c r="F22" s="48"/>
      <c r="G22" s="118">
        <f>'Recursos Humanos'!S36</f>
        <v>0</v>
      </c>
      <c r="H22" s="44"/>
      <c r="I22" s="44"/>
    </row>
    <row r="23" spans="1:15" ht="20.25" x14ac:dyDescent="0.3">
      <c r="A23" s="297" t="s">
        <v>108</v>
      </c>
      <c r="B23" s="433" t="s">
        <v>109</v>
      </c>
      <c r="C23" s="433"/>
      <c r="D23" s="433"/>
      <c r="E23" s="47">
        <f>+'Recursos Humanos'!S37</f>
        <v>0</v>
      </c>
      <c r="F23" s="48"/>
      <c r="G23" s="117">
        <f>'Recursos Humanos'!S37</f>
        <v>0</v>
      </c>
      <c r="H23" s="44"/>
      <c r="I23" s="44"/>
    </row>
    <row r="24" spans="1:15" ht="20.25" x14ac:dyDescent="0.3">
      <c r="A24" s="297" t="s">
        <v>110</v>
      </c>
      <c r="B24" s="433" t="s">
        <v>111</v>
      </c>
      <c r="C24" s="433"/>
      <c r="D24" s="433"/>
      <c r="E24" s="47">
        <f>+'Recursos Humanos'!S38</f>
        <v>0</v>
      </c>
      <c r="F24" s="48"/>
      <c r="G24" s="118">
        <f>'Recursos Humanos'!S38</f>
        <v>0</v>
      </c>
      <c r="H24" s="44"/>
      <c r="I24" s="44"/>
    </row>
    <row r="25" spans="1:15" ht="20.25" x14ac:dyDescent="0.3">
      <c r="A25" s="297" t="s">
        <v>112</v>
      </c>
      <c r="B25" s="433" t="s">
        <v>113</v>
      </c>
      <c r="C25" s="433"/>
      <c r="D25" s="433"/>
      <c r="E25" s="47">
        <f>+'Recursos Humanos'!S39</f>
        <v>0</v>
      </c>
      <c r="F25" s="48"/>
      <c r="G25" s="118">
        <f>'Recursos Humanos'!S39</f>
        <v>0</v>
      </c>
      <c r="H25" s="44"/>
      <c r="I25" s="44"/>
    </row>
    <row r="26" spans="1:15" ht="16.5" x14ac:dyDescent="0.25">
      <c r="A26" s="298" t="s">
        <v>114</v>
      </c>
      <c r="B26" s="434" t="s">
        <v>27</v>
      </c>
      <c r="C26" s="434"/>
      <c r="D26" s="434"/>
      <c r="E26" s="51"/>
      <c r="F26" s="137">
        <f>SUM(E27:E52)</f>
        <v>0</v>
      </c>
      <c r="G26" s="52"/>
      <c r="H26" s="44"/>
      <c r="I26" s="44"/>
    </row>
    <row r="27" spans="1:15" ht="20.25" customHeight="1" x14ac:dyDescent="0.3">
      <c r="A27" s="299" t="s">
        <v>341</v>
      </c>
      <c r="B27" s="435" t="s">
        <v>344</v>
      </c>
      <c r="C27" s="435"/>
      <c r="D27" s="435"/>
      <c r="E27" s="51">
        <f>'Renglon 1'!G12</f>
        <v>0</v>
      </c>
      <c r="F27" s="53"/>
      <c r="G27" s="118">
        <f>E27</f>
        <v>0</v>
      </c>
      <c r="H27" s="44"/>
      <c r="I27" s="44"/>
    </row>
    <row r="28" spans="1:15" ht="26.45" customHeight="1" x14ac:dyDescent="0.3">
      <c r="A28" s="299" t="s">
        <v>342</v>
      </c>
      <c r="B28" s="435" t="s">
        <v>345</v>
      </c>
      <c r="C28" s="435"/>
      <c r="D28" s="435"/>
      <c r="E28" s="51">
        <f>'Renglon 1'!G15</f>
        <v>0</v>
      </c>
      <c r="F28" s="53"/>
      <c r="G28" s="118">
        <f>E28</f>
        <v>0</v>
      </c>
      <c r="H28" s="44"/>
      <c r="I28" s="44"/>
    </row>
    <row r="29" spans="1:15" ht="20.25" customHeight="1" x14ac:dyDescent="0.3">
      <c r="A29" s="299" t="s">
        <v>343</v>
      </c>
      <c r="B29" s="435" t="s">
        <v>346</v>
      </c>
      <c r="C29" s="435"/>
      <c r="D29" s="435"/>
      <c r="E29" s="51">
        <f>'Renglon 1'!G18</f>
        <v>0</v>
      </c>
      <c r="F29" s="53"/>
      <c r="G29" s="118">
        <f>E29</f>
        <v>0</v>
      </c>
      <c r="H29" s="44"/>
      <c r="I29" s="44"/>
    </row>
    <row r="30" spans="1:15" ht="20.25" customHeight="1" x14ac:dyDescent="0.3">
      <c r="A30" s="299" t="s">
        <v>115</v>
      </c>
      <c r="B30" s="435" t="s">
        <v>116</v>
      </c>
      <c r="C30" s="435"/>
      <c r="D30" s="435"/>
      <c r="E30" s="51">
        <f>+'Renglon 1'!G21</f>
        <v>0</v>
      </c>
      <c r="F30" s="53"/>
      <c r="G30" s="118">
        <f>E30</f>
        <v>0</v>
      </c>
      <c r="H30" s="44"/>
      <c r="I30" s="44"/>
    </row>
    <row r="31" spans="1:15" ht="20.25" customHeight="1" x14ac:dyDescent="0.3">
      <c r="A31" s="299" t="s">
        <v>117</v>
      </c>
      <c r="B31" s="435" t="s">
        <v>118</v>
      </c>
      <c r="C31" s="435"/>
      <c r="D31" s="435"/>
      <c r="E31" s="51">
        <f>+'Renglon 1'!G24</f>
        <v>0</v>
      </c>
      <c r="F31" s="53"/>
      <c r="G31" s="118">
        <f t="shared" ref="G31:G109" si="0">E31</f>
        <v>0</v>
      </c>
      <c r="H31" s="44"/>
      <c r="I31" s="44"/>
    </row>
    <row r="32" spans="1:15" ht="20.25" customHeight="1" x14ac:dyDescent="0.3">
      <c r="A32" s="299" t="s">
        <v>119</v>
      </c>
      <c r="B32" s="435" t="s">
        <v>120</v>
      </c>
      <c r="C32" s="435"/>
      <c r="D32" s="435"/>
      <c r="E32" s="51">
        <f>'Renglon 1'!G27</f>
        <v>0</v>
      </c>
      <c r="F32" s="53"/>
      <c r="G32" s="118">
        <f t="shared" si="0"/>
        <v>0</v>
      </c>
      <c r="H32" s="44"/>
      <c r="I32" s="44"/>
    </row>
    <row r="33" spans="1:9" ht="20.25" customHeight="1" x14ac:dyDescent="0.3">
      <c r="A33" s="299" t="s">
        <v>121</v>
      </c>
      <c r="B33" s="435" t="s">
        <v>122</v>
      </c>
      <c r="C33" s="435"/>
      <c r="D33" s="435"/>
      <c r="E33" s="51">
        <f>'Renglon 1'!G30</f>
        <v>0</v>
      </c>
      <c r="F33" s="53"/>
      <c r="G33" s="118">
        <f t="shared" si="0"/>
        <v>0</v>
      </c>
      <c r="H33" s="44"/>
      <c r="I33" s="44"/>
    </row>
    <row r="34" spans="1:9" ht="20.25" customHeight="1" x14ac:dyDescent="0.3">
      <c r="A34" s="299" t="s">
        <v>348</v>
      </c>
      <c r="B34" s="435" t="s">
        <v>347</v>
      </c>
      <c r="C34" s="435"/>
      <c r="D34" s="435"/>
      <c r="E34" s="51">
        <f>'Renglon 1'!G33</f>
        <v>0</v>
      </c>
      <c r="F34" s="53"/>
      <c r="G34" s="118">
        <f t="shared" ref="G34" si="1">E34</f>
        <v>0</v>
      </c>
      <c r="H34" s="44"/>
      <c r="I34" s="44"/>
    </row>
    <row r="35" spans="1:9" ht="20.25" customHeight="1" x14ac:dyDescent="0.3">
      <c r="A35" s="299" t="s">
        <v>349</v>
      </c>
      <c r="B35" s="435" t="s">
        <v>350</v>
      </c>
      <c r="C35" s="435"/>
      <c r="D35" s="435"/>
      <c r="E35" s="51">
        <f>'Renglon 1'!G36</f>
        <v>0</v>
      </c>
      <c r="F35" s="53"/>
      <c r="G35" s="118">
        <f t="shared" si="0"/>
        <v>0</v>
      </c>
      <c r="H35" s="44"/>
      <c r="I35" s="44"/>
    </row>
    <row r="36" spans="1:9" ht="20.25" customHeight="1" x14ac:dyDescent="0.3">
      <c r="A36" s="299" t="s">
        <v>351</v>
      </c>
      <c r="B36" s="435" t="s">
        <v>352</v>
      </c>
      <c r="C36" s="435"/>
      <c r="D36" s="435"/>
      <c r="E36" s="51">
        <f>'Renglon 1'!G39</f>
        <v>0</v>
      </c>
      <c r="F36" s="53"/>
      <c r="G36" s="118">
        <f t="shared" ref="G36" si="2">E36</f>
        <v>0</v>
      </c>
      <c r="H36" s="44"/>
      <c r="I36" s="44"/>
    </row>
    <row r="37" spans="1:9" ht="28.15" customHeight="1" x14ac:dyDescent="0.3">
      <c r="A37" s="299" t="s">
        <v>123</v>
      </c>
      <c r="B37" s="435" t="s">
        <v>124</v>
      </c>
      <c r="C37" s="435"/>
      <c r="D37" s="435"/>
      <c r="E37" s="51">
        <f>'Renglon 1'!G42</f>
        <v>0</v>
      </c>
      <c r="F37" s="53"/>
      <c r="G37" s="118">
        <f t="shared" si="0"/>
        <v>0</v>
      </c>
      <c r="H37" s="44"/>
      <c r="I37" s="44"/>
    </row>
    <row r="38" spans="1:9" ht="33" customHeight="1" x14ac:dyDescent="0.3">
      <c r="A38" s="299" t="s">
        <v>353</v>
      </c>
      <c r="B38" s="435" t="s">
        <v>357</v>
      </c>
      <c r="C38" s="435"/>
      <c r="D38" s="435"/>
      <c r="E38" s="51">
        <f>'Renglon 1'!G45</f>
        <v>0</v>
      </c>
      <c r="F38" s="53"/>
      <c r="G38" s="118">
        <f t="shared" ref="G38" si="3">E38</f>
        <v>0</v>
      </c>
      <c r="H38" s="44"/>
      <c r="I38" s="44"/>
    </row>
    <row r="39" spans="1:9" ht="30.6" customHeight="1" x14ac:dyDescent="0.3">
      <c r="A39" s="299" t="s">
        <v>125</v>
      </c>
      <c r="B39" s="435" t="s">
        <v>126</v>
      </c>
      <c r="C39" s="435"/>
      <c r="D39" s="435"/>
      <c r="E39" s="51">
        <f>'Renglon 1'!G48</f>
        <v>0</v>
      </c>
      <c r="F39" s="53"/>
      <c r="G39" s="118">
        <f t="shared" si="0"/>
        <v>0</v>
      </c>
      <c r="H39" s="44"/>
      <c r="I39" s="44"/>
    </row>
    <row r="40" spans="1:9" ht="27.6" customHeight="1" x14ac:dyDescent="0.3">
      <c r="A40" s="299" t="s">
        <v>354</v>
      </c>
      <c r="B40" s="435" t="s">
        <v>326</v>
      </c>
      <c r="C40" s="435"/>
      <c r="D40" s="435"/>
      <c r="E40" s="51">
        <f>'Renglon 1'!G51</f>
        <v>0</v>
      </c>
      <c r="F40" s="53"/>
      <c r="G40" s="118">
        <f t="shared" si="0"/>
        <v>0</v>
      </c>
      <c r="H40" s="44"/>
      <c r="I40" s="44"/>
    </row>
    <row r="41" spans="1:9" ht="27" customHeight="1" x14ac:dyDescent="0.3">
      <c r="A41" s="299" t="s">
        <v>127</v>
      </c>
      <c r="B41" s="435" t="s">
        <v>128</v>
      </c>
      <c r="C41" s="435"/>
      <c r="D41" s="435"/>
      <c r="E41" s="51">
        <f>'Renglon 1'!G54</f>
        <v>0</v>
      </c>
      <c r="F41" s="53"/>
      <c r="G41" s="118">
        <f t="shared" si="0"/>
        <v>0</v>
      </c>
      <c r="H41" s="44"/>
      <c r="I41" s="44"/>
    </row>
    <row r="42" spans="1:9" ht="27" customHeight="1" x14ac:dyDescent="0.3">
      <c r="A42" s="299" t="s">
        <v>355</v>
      </c>
      <c r="B42" s="435" t="s">
        <v>358</v>
      </c>
      <c r="C42" s="435"/>
      <c r="D42" s="435"/>
      <c r="E42" s="51">
        <f>'Renglon 1'!G57</f>
        <v>0</v>
      </c>
      <c r="F42" s="53"/>
      <c r="G42" s="118">
        <f t="shared" ref="G42" si="4">E42</f>
        <v>0</v>
      </c>
      <c r="H42" s="44"/>
      <c r="I42" s="44"/>
    </row>
    <row r="43" spans="1:9" ht="32.450000000000003" customHeight="1" x14ac:dyDescent="0.3">
      <c r="A43" s="299" t="s">
        <v>356</v>
      </c>
      <c r="B43" s="435" t="s">
        <v>359</v>
      </c>
      <c r="C43" s="435"/>
      <c r="D43" s="435"/>
      <c r="E43" s="51">
        <f>'Renglon 1'!G60</f>
        <v>0</v>
      </c>
      <c r="F43" s="53"/>
      <c r="G43" s="118">
        <f t="shared" ref="G43" si="5">E43</f>
        <v>0</v>
      </c>
      <c r="H43" s="44"/>
      <c r="I43" s="44"/>
    </row>
    <row r="44" spans="1:9" ht="27.6" customHeight="1" x14ac:dyDescent="0.3">
      <c r="A44" s="299" t="s">
        <v>129</v>
      </c>
      <c r="B44" s="435" t="s">
        <v>130</v>
      </c>
      <c r="C44" s="435"/>
      <c r="D44" s="435"/>
      <c r="E44" s="51">
        <f>+'Renglon 1'!G63</f>
        <v>0</v>
      </c>
      <c r="F44" s="53"/>
      <c r="G44" s="118">
        <f t="shared" si="0"/>
        <v>0</v>
      </c>
      <c r="H44" s="44"/>
      <c r="I44" s="44"/>
    </row>
    <row r="45" spans="1:9" ht="20.25" customHeight="1" x14ac:dyDescent="0.3">
      <c r="A45" s="299" t="s">
        <v>361</v>
      </c>
      <c r="B45" s="435" t="s">
        <v>365</v>
      </c>
      <c r="C45" s="435"/>
      <c r="D45" s="435"/>
      <c r="E45" s="51">
        <f>'Renglon 1'!G66</f>
        <v>0</v>
      </c>
      <c r="F45" s="53"/>
      <c r="G45" s="118">
        <f t="shared" ref="G45" si="6">E45</f>
        <v>0</v>
      </c>
      <c r="H45" s="44"/>
      <c r="I45" s="44"/>
    </row>
    <row r="46" spans="1:9" ht="27.6" customHeight="1" x14ac:dyDescent="0.3">
      <c r="A46" s="299" t="s">
        <v>366</v>
      </c>
      <c r="B46" s="435" t="s">
        <v>368</v>
      </c>
      <c r="C46" s="435"/>
      <c r="D46" s="435"/>
      <c r="E46" s="51">
        <f>'Renglon 1'!G69</f>
        <v>0</v>
      </c>
      <c r="F46" s="53"/>
      <c r="G46" s="118">
        <f t="shared" ref="G46" si="7">E46</f>
        <v>0</v>
      </c>
      <c r="H46" s="44"/>
      <c r="I46" s="44"/>
    </row>
    <row r="47" spans="1:9" ht="20.25" customHeight="1" x14ac:dyDescent="0.3">
      <c r="A47" s="299" t="s">
        <v>131</v>
      </c>
      <c r="B47" s="435" t="s">
        <v>132</v>
      </c>
      <c r="C47" s="435"/>
      <c r="D47" s="435"/>
      <c r="E47" s="51">
        <f>'Renglon 1'!G72</f>
        <v>0</v>
      </c>
      <c r="F47" s="53"/>
      <c r="G47" s="118">
        <f t="shared" si="0"/>
        <v>0</v>
      </c>
      <c r="H47" s="44"/>
      <c r="I47" s="44"/>
    </row>
    <row r="48" spans="1:9" ht="27" customHeight="1" x14ac:dyDescent="0.3">
      <c r="A48" s="299" t="s">
        <v>362</v>
      </c>
      <c r="B48" s="435" t="s">
        <v>369</v>
      </c>
      <c r="C48" s="435"/>
      <c r="D48" s="435"/>
      <c r="E48" s="51">
        <f>'Renglon 1'!G75</f>
        <v>0</v>
      </c>
      <c r="F48" s="53"/>
      <c r="G48" s="118">
        <f t="shared" ref="G48" si="8">E48</f>
        <v>0</v>
      </c>
      <c r="H48" s="44"/>
      <c r="I48" s="44"/>
    </row>
    <row r="49" spans="1:9" ht="25.9" customHeight="1" x14ac:dyDescent="0.3">
      <c r="A49" s="299" t="s">
        <v>363</v>
      </c>
      <c r="B49" s="435" t="s">
        <v>370</v>
      </c>
      <c r="C49" s="435"/>
      <c r="D49" s="435"/>
      <c r="E49" s="51">
        <f>'Renglon 1'!G78</f>
        <v>0</v>
      </c>
      <c r="F49" s="53"/>
      <c r="G49" s="118">
        <f t="shared" ref="G49" si="9">E49</f>
        <v>0</v>
      </c>
      <c r="H49" s="44"/>
      <c r="I49" s="44"/>
    </row>
    <row r="50" spans="1:9" ht="29.45" customHeight="1" x14ac:dyDescent="0.3">
      <c r="A50" s="299" t="s">
        <v>364</v>
      </c>
      <c r="B50" s="435" t="s">
        <v>371</v>
      </c>
      <c r="C50" s="435"/>
      <c r="D50" s="435"/>
      <c r="E50" s="51">
        <f>'Renglon 1'!G81</f>
        <v>0</v>
      </c>
      <c r="F50" s="53"/>
      <c r="G50" s="118">
        <f t="shared" si="0"/>
        <v>0</v>
      </c>
      <c r="H50" s="44"/>
      <c r="I50" s="44"/>
    </row>
    <row r="51" spans="1:9" ht="20.25" customHeight="1" x14ac:dyDescent="0.3">
      <c r="A51" s="299" t="s">
        <v>133</v>
      </c>
      <c r="B51" s="435" t="s">
        <v>134</v>
      </c>
      <c r="C51" s="435"/>
      <c r="D51" s="435"/>
      <c r="E51" s="51">
        <f>'Renglon 1'!G84</f>
        <v>0</v>
      </c>
      <c r="F51" s="53"/>
      <c r="G51" s="118">
        <f t="shared" ref="G51" si="10">E51</f>
        <v>0</v>
      </c>
      <c r="H51" s="44"/>
      <c r="I51" s="44"/>
    </row>
    <row r="52" spans="1:9" ht="20.25" customHeight="1" x14ac:dyDescent="0.3">
      <c r="A52" s="299" t="s">
        <v>372</v>
      </c>
      <c r="B52" s="435" t="s">
        <v>373</v>
      </c>
      <c r="C52" s="435"/>
      <c r="D52" s="435"/>
      <c r="E52" s="51">
        <f>'Renglon 1'!G87</f>
        <v>0</v>
      </c>
      <c r="F52" s="53"/>
      <c r="G52" s="118">
        <f t="shared" si="0"/>
        <v>0</v>
      </c>
      <c r="H52" s="44"/>
      <c r="I52" s="44"/>
    </row>
    <row r="53" spans="1:9" ht="20.25" x14ac:dyDescent="0.3">
      <c r="A53" s="300" t="s">
        <v>135</v>
      </c>
      <c r="B53" s="434" t="s">
        <v>40</v>
      </c>
      <c r="C53" s="434"/>
      <c r="D53" s="434"/>
      <c r="E53" s="51"/>
      <c r="F53" s="137">
        <f>+SUM(E54:E101)</f>
        <v>0</v>
      </c>
      <c r="G53" s="118"/>
      <c r="H53" s="44"/>
      <c r="I53" s="44"/>
    </row>
    <row r="54" spans="1:9" ht="20.25" customHeight="1" x14ac:dyDescent="0.3">
      <c r="A54" s="299" t="s">
        <v>136</v>
      </c>
      <c r="B54" s="419" t="s">
        <v>137</v>
      </c>
      <c r="C54" s="419"/>
      <c r="D54" s="419"/>
      <c r="E54" s="51">
        <f>+'Renglón 2'!H13</f>
        <v>0</v>
      </c>
      <c r="F54" s="53"/>
      <c r="G54" s="118">
        <f t="shared" si="0"/>
        <v>0</v>
      </c>
      <c r="H54" s="44"/>
      <c r="I54" s="44"/>
    </row>
    <row r="55" spans="1:9" ht="20.25" customHeight="1" x14ac:dyDescent="0.3">
      <c r="A55" s="299" t="s">
        <v>138</v>
      </c>
      <c r="B55" s="419" t="s">
        <v>139</v>
      </c>
      <c r="C55" s="419"/>
      <c r="D55" s="419"/>
      <c r="E55" s="51">
        <f>+'Renglón 2'!H16</f>
        <v>0</v>
      </c>
      <c r="F55" s="53"/>
      <c r="G55" s="118">
        <f t="shared" si="0"/>
        <v>0</v>
      </c>
      <c r="H55" s="44"/>
      <c r="I55" s="44"/>
    </row>
    <row r="56" spans="1:9" ht="20.25" customHeight="1" x14ac:dyDescent="0.3">
      <c r="A56" s="299" t="s">
        <v>140</v>
      </c>
      <c r="B56" s="419" t="s">
        <v>141</v>
      </c>
      <c r="C56" s="419"/>
      <c r="D56" s="419"/>
      <c r="E56" s="51">
        <f>+'Renglón 2'!H19</f>
        <v>0</v>
      </c>
      <c r="F56" s="53"/>
      <c r="G56" s="118">
        <f t="shared" si="0"/>
        <v>0</v>
      </c>
      <c r="H56" s="44"/>
      <c r="I56" s="44"/>
    </row>
    <row r="57" spans="1:9" ht="31.5" customHeight="1" x14ac:dyDescent="0.3">
      <c r="A57" s="299" t="s">
        <v>142</v>
      </c>
      <c r="B57" s="419" t="s">
        <v>143</v>
      </c>
      <c r="C57" s="419"/>
      <c r="D57" s="419"/>
      <c r="E57" s="51">
        <f>+'Renglón 2'!H22</f>
        <v>0</v>
      </c>
      <c r="F57" s="53"/>
      <c r="G57" s="118">
        <f t="shared" si="0"/>
        <v>0</v>
      </c>
      <c r="H57" s="44"/>
      <c r="I57" s="44"/>
    </row>
    <row r="58" spans="1:9" ht="31.5" customHeight="1" x14ac:dyDescent="0.3">
      <c r="A58" s="299" t="s">
        <v>376</v>
      </c>
      <c r="B58" s="419" t="s">
        <v>378</v>
      </c>
      <c r="C58" s="419"/>
      <c r="D58" s="419"/>
      <c r="E58" s="51">
        <f>'Renglón 2'!H25</f>
        <v>0</v>
      </c>
      <c r="F58" s="53"/>
      <c r="G58" s="118">
        <f t="shared" ref="G58" si="11">E58</f>
        <v>0</v>
      </c>
      <c r="H58" s="44"/>
      <c r="I58" s="44"/>
    </row>
    <row r="59" spans="1:9" ht="31.5" customHeight="1" x14ac:dyDescent="0.3">
      <c r="A59" s="299" t="s">
        <v>377</v>
      </c>
      <c r="B59" s="419" t="s">
        <v>379</v>
      </c>
      <c r="C59" s="419"/>
      <c r="D59" s="419"/>
      <c r="E59" s="51">
        <f>'Renglón 2'!H28</f>
        <v>0</v>
      </c>
      <c r="F59" s="53"/>
      <c r="G59" s="118">
        <f t="shared" ref="G59" si="12">E59</f>
        <v>0</v>
      </c>
      <c r="H59" s="44"/>
      <c r="I59" s="44"/>
    </row>
    <row r="60" spans="1:9" ht="20.25" customHeight="1" x14ac:dyDescent="0.3">
      <c r="A60" s="299" t="s">
        <v>144</v>
      </c>
      <c r="B60" s="419" t="s">
        <v>145</v>
      </c>
      <c r="C60" s="419"/>
      <c r="D60" s="419"/>
      <c r="E60" s="51">
        <f>+'Renglón 2'!H31</f>
        <v>0</v>
      </c>
      <c r="F60" s="53"/>
      <c r="G60" s="118">
        <f t="shared" si="0"/>
        <v>0</v>
      </c>
      <c r="H60" s="44"/>
      <c r="I60" s="44"/>
    </row>
    <row r="61" spans="1:9" ht="20.25" customHeight="1" x14ac:dyDescent="0.3">
      <c r="A61" s="299" t="s">
        <v>146</v>
      </c>
      <c r="B61" s="419" t="s">
        <v>147</v>
      </c>
      <c r="C61" s="419"/>
      <c r="D61" s="419"/>
      <c r="E61" s="51">
        <f>+'Renglón 2'!H34</f>
        <v>0</v>
      </c>
      <c r="F61" s="53"/>
      <c r="G61" s="118">
        <f t="shared" si="0"/>
        <v>0</v>
      </c>
      <c r="H61" s="44"/>
      <c r="I61" s="44"/>
    </row>
    <row r="62" spans="1:9" ht="20.25" customHeight="1" x14ac:dyDescent="0.3">
      <c r="A62" s="299" t="s">
        <v>148</v>
      </c>
      <c r="B62" s="419" t="s">
        <v>149</v>
      </c>
      <c r="C62" s="419"/>
      <c r="D62" s="419"/>
      <c r="E62" s="51">
        <f>+'Renglón 2'!H37</f>
        <v>0</v>
      </c>
      <c r="F62" s="53"/>
      <c r="G62" s="118">
        <f t="shared" si="0"/>
        <v>0</v>
      </c>
      <c r="H62" s="44"/>
      <c r="I62" s="44"/>
    </row>
    <row r="63" spans="1:9" ht="20.25" customHeight="1" x14ac:dyDescent="0.3">
      <c r="A63" s="299" t="s">
        <v>383</v>
      </c>
      <c r="B63" s="419" t="s">
        <v>386</v>
      </c>
      <c r="C63" s="419"/>
      <c r="D63" s="419"/>
      <c r="E63" s="51">
        <f>'Renglón 2'!H40</f>
        <v>0</v>
      </c>
      <c r="F63" s="53"/>
      <c r="G63" s="118">
        <f t="shared" ref="G63" si="13">E63</f>
        <v>0</v>
      </c>
      <c r="H63" s="44"/>
      <c r="I63" s="44"/>
    </row>
    <row r="64" spans="1:9" ht="20.25" customHeight="1" x14ac:dyDescent="0.3">
      <c r="A64" s="299" t="s">
        <v>384</v>
      </c>
      <c r="B64" s="419" t="s">
        <v>387</v>
      </c>
      <c r="C64" s="419"/>
      <c r="D64" s="419"/>
      <c r="E64" s="51">
        <f>'Renglón 2'!H43</f>
        <v>0</v>
      </c>
      <c r="F64" s="53"/>
      <c r="G64" s="118">
        <f t="shared" ref="G64" si="14">E64</f>
        <v>0</v>
      </c>
      <c r="H64" s="44"/>
      <c r="I64" s="44"/>
    </row>
    <row r="65" spans="1:9" ht="20.25" customHeight="1" x14ac:dyDescent="0.3">
      <c r="A65" s="299" t="s">
        <v>385</v>
      </c>
      <c r="B65" s="419" t="s">
        <v>388</v>
      </c>
      <c r="C65" s="419"/>
      <c r="D65" s="419"/>
      <c r="E65" s="51">
        <f>'Renglón 2'!H47</f>
        <v>0</v>
      </c>
      <c r="F65" s="53"/>
      <c r="G65" s="118">
        <f t="shared" ref="G65" si="15">E65</f>
        <v>0</v>
      </c>
      <c r="H65" s="44"/>
      <c r="I65" s="44"/>
    </row>
    <row r="66" spans="1:9" ht="20.25" customHeight="1" x14ac:dyDescent="0.3">
      <c r="A66" s="299" t="s">
        <v>150</v>
      </c>
      <c r="B66" s="419" t="s">
        <v>151</v>
      </c>
      <c r="C66" s="419"/>
      <c r="D66" s="419"/>
      <c r="E66" s="51">
        <f>+'Renglón 2'!H50</f>
        <v>0</v>
      </c>
      <c r="F66" s="53"/>
      <c r="G66" s="118">
        <f t="shared" si="0"/>
        <v>0</v>
      </c>
      <c r="H66" s="44"/>
      <c r="I66" s="44"/>
    </row>
    <row r="67" spans="1:9" ht="20.25" customHeight="1" x14ac:dyDescent="0.3">
      <c r="A67" s="299" t="s">
        <v>152</v>
      </c>
      <c r="B67" s="419" t="s">
        <v>153</v>
      </c>
      <c r="C67" s="419"/>
      <c r="D67" s="419"/>
      <c r="E67" s="51">
        <f>+'Renglón 2'!H53</f>
        <v>0</v>
      </c>
      <c r="F67" s="53"/>
      <c r="G67" s="118">
        <f t="shared" si="0"/>
        <v>0</v>
      </c>
      <c r="H67" s="44"/>
      <c r="I67" s="44"/>
    </row>
    <row r="68" spans="1:9" ht="20.25" customHeight="1" x14ac:dyDescent="0.3">
      <c r="A68" s="299" t="s">
        <v>154</v>
      </c>
      <c r="B68" s="419" t="s">
        <v>155</v>
      </c>
      <c r="C68" s="419"/>
      <c r="D68" s="419"/>
      <c r="E68" s="51">
        <f>+'Renglón 2'!H56</f>
        <v>0</v>
      </c>
      <c r="F68" s="53"/>
      <c r="G68" s="118">
        <f t="shared" si="0"/>
        <v>0</v>
      </c>
      <c r="H68" s="44"/>
      <c r="I68" s="44"/>
    </row>
    <row r="69" spans="1:9" ht="20.25" customHeight="1" x14ac:dyDescent="0.3">
      <c r="A69" s="299" t="s">
        <v>156</v>
      </c>
      <c r="B69" s="419" t="s">
        <v>157</v>
      </c>
      <c r="C69" s="419"/>
      <c r="D69" s="419"/>
      <c r="E69" s="51">
        <f>+'Renglón 2'!H59</f>
        <v>0</v>
      </c>
      <c r="F69" s="53"/>
      <c r="G69" s="118">
        <f t="shared" si="0"/>
        <v>0</v>
      </c>
      <c r="H69" s="44"/>
      <c r="I69" s="44"/>
    </row>
    <row r="70" spans="1:9" ht="20.25" customHeight="1" x14ac:dyDescent="0.3">
      <c r="A70" s="299" t="s">
        <v>158</v>
      </c>
      <c r="B70" s="419" t="s">
        <v>159</v>
      </c>
      <c r="C70" s="419"/>
      <c r="D70" s="419"/>
      <c r="E70" s="51">
        <f>+'Renglón 2'!H62</f>
        <v>0</v>
      </c>
      <c r="F70" s="53"/>
      <c r="G70" s="118">
        <f t="shared" si="0"/>
        <v>0</v>
      </c>
      <c r="H70" s="44"/>
      <c r="I70" s="44"/>
    </row>
    <row r="71" spans="1:9" ht="20.25" customHeight="1" x14ac:dyDescent="0.3">
      <c r="A71" s="299" t="s">
        <v>160</v>
      </c>
      <c r="B71" s="419" t="s">
        <v>161</v>
      </c>
      <c r="C71" s="419"/>
      <c r="D71" s="419"/>
      <c r="E71" s="51">
        <f>+'Renglón 2'!H65</f>
        <v>0</v>
      </c>
      <c r="F71" s="53"/>
      <c r="G71" s="118">
        <f t="shared" si="0"/>
        <v>0</v>
      </c>
      <c r="H71" s="44"/>
      <c r="I71" s="44"/>
    </row>
    <row r="72" spans="1:9" ht="20.25" customHeight="1" x14ac:dyDescent="0.3">
      <c r="A72" s="299" t="s">
        <v>391</v>
      </c>
      <c r="B72" s="419" t="s">
        <v>393</v>
      </c>
      <c r="C72" s="419"/>
      <c r="D72" s="419"/>
      <c r="E72" s="51">
        <f>'Renglón 2'!H68</f>
        <v>0</v>
      </c>
      <c r="F72" s="53"/>
      <c r="G72" s="118">
        <f t="shared" si="0"/>
        <v>0</v>
      </c>
      <c r="H72" s="44"/>
      <c r="I72" s="44"/>
    </row>
    <row r="73" spans="1:9" ht="20.25" customHeight="1" x14ac:dyDescent="0.3">
      <c r="A73" s="299" t="s">
        <v>392</v>
      </c>
      <c r="B73" s="419" t="s">
        <v>394</v>
      </c>
      <c r="C73" s="419"/>
      <c r="D73" s="419"/>
      <c r="E73" s="51">
        <f>'Renglón 2'!H71</f>
        <v>0</v>
      </c>
      <c r="F73" s="53"/>
      <c r="G73" s="118">
        <f t="shared" ref="G73" si="16">E73</f>
        <v>0</v>
      </c>
      <c r="H73" s="44"/>
      <c r="I73" s="44"/>
    </row>
    <row r="74" spans="1:9" ht="20.25" customHeight="1" x14ac:dyDescent="0.3">
      <c r="A74" s="299" t="s">
        <v>162</v>
      </c>
      <c r="B74" s="419" t="s">
        <v>163</v>
      </c>
      <c r="C74" s="419"/>
      <c r="D74" s="419"/>
      <c r="E74" s="51">
        <f>+'Renglón 2'!H74</f>
        <v>0</v>
      </c>
      <c r="F74" s="53"/>
      <c r="G74" s="118">
        <f t="shared" si="0"/>
        <v>0</v>
      </c>
      <c r="H74" s="44"/>
      <c r="I74" s="44"/>
    </row>
    <row r="75" spans="1:9" ht="20.25" customHeight="1" x14ac:dyDescent="0.3">
      <c r="A75" s="299" t="s">
        <v>164</v>
      </c>
      <c r="B75" s="419" t="s">
        <v>165</v>
      </c>
      <c r="C75" s="419"/>
      <c r="D75" s="419"/>
      <c r="E75" s="51">
        <f>+'Renglón 2'!H77</f>
        <v>0</v>
      </c>
      <c r="F75" s="53"/>
      <c r="G75" s="118">
        <f t="shared" si="0"/>
        <v>0</v>
      </c>
      <c r="H75" s="44"/>
      <c r="I75" s="44"/>
    </row>
    <row r="76" spans="1:9" ht="20.25" customHeight="1" x14ac:dyDescent="0.3">
      <c r="A76" s="299" t="s">
        <v>166</v>
      </c>
      <c r="B76" s="419" t="s">
        <v>167</v>
      </c>
      <c r="C76" s="419"/>
      <c r="D76" s="419"/>
      <c r="E76" s="51">
        <f>+'Renglón 2'!H80</f>
        <v>0</v>
      </c>
      <c r="F76" s="53"/>
      <c r="G76" s="118">
        <f t="shared" si="0"/>
        <v>0</v>
      </c>
      <c r="H76" s="44"/>
      <c r="I76" s="44"/>
    </row>
    <row r="77" spans="1:9" ht="20.25" customHeight="1" x14ac:dyDescent="0.3">
      <c r="A77" s="299" t="s">
        <v>168</v>
      </c>
      <c r="B77" s="419" t="s">
        <v>169</v>
      </c>
      <c r="C77" s="419"/>
      <c r="D77" s="419"/>
      <c r="E77" s="51">
        <f>+'Renglón 2'!H83</f>
        <v>0</v>
      </c>
      <c r="F77" s="53"/>
      <c r="G77" s="118">
        <f t="shared" si="0"/>
        <v>0</v>
      </c>
      <c r="H77" s="44"/>
      <c r="I77" s="44"/>
    </row>
    <row r="78" spans="1:9" ht="20.25" customHeight="1" x14ac:dyDescent="0.3">
      <c r="A78" s="299" t="s">
        <v>170</v>
      </c>
      <c r="B78" s="419" t="s">
        <v>171</v>
      </c>
      <c r="C78" s="419"/>
      <c r="D78" s="419"/>
      <c r="E78" s="51">
        <f>+'Renglón 2'!H86</f>
        <v>0</v>
      </c>
      <c r="F78" s="53"/>
      <c r="G78" s="118">
        <f t="shared" si="0"/>
        <v>0</v>
      </c>
      <c r="H78" s="44"/>
      <c r="I78" s="44"/>
    </row>
    <row r="79" spans="1:9" ht="20.25" customHeight="1" x14ac:dyDescent="0.3">
      <c r="A79" s="299" t="s">
        <v>172</v>
      </c>
      <c r="B79" s="419" t="s">
        <v>173</v>
      </c>
      <c r="C79" s="419"/>
      <c r="D79" s="419"/>
      <c r="E79" s="51">
        <f>+'Renglón 2'!H89</f>
        <v>0</v>
      </c>
      <c r="F79" s="53"/>
      <c r="G79" s="118">
        <f t="shared" si="0"/>
        <v>0</v>
      </c>
      <c r="H79" s="44"/>
      <c r="I79" s="44"/>
    </row>
    <row r="80" spans="1:9" ht="20.25" customHeight="1" x14ac:dyDescent="0.3">
      <c r="A80" s="299" t="s">
        <v>174</v>
      </c>
      <c r="B80" s="419" t="s">
        <v>175</v>
      </c>
      <c r="C80" s="419"/>
      <c r="D80" s="419"/>
      <c r="E80" s="51">
        <f>+'Renglón 2'!H92</f>
        <v>0</v>
      </c>
      <c r="F80" s="53"/>
      <c r="G80" s="118">
        <f t="shared" si="0"/>
        <v>0</v>
      </c>
      <c r="H80" s="44"/>
      <c r="I80" s="44"/>
    </row>
    <row r="81" spans="1:15" ht="20.25" customHeight="1" x14ac:dyDescent="0.3">
      <c r="A81" s="299" t="s">
        <v>176</v>
      </c>
      <c r="B81" s="419" t="s">
        <v>177</v>
      </c>
      <c r="C81" s="419"/>
      <c r="D81" s="419"/>
      <c r="E81" s="51">
        <f>+'Renglón 2'!H95</f>
        <v>0</v>
      </c>
      <c r="F81" s="53"/>
      <c r="G81" s="118">
        <f t="shared" si="0"/>
        <v>0</v>
      </c>
      <c r="H81" s="44"/>
      <c r="I81" s="44"/>
    </row>
    <row r="82" spans="1:15" ht="20.25" customHeight="1" x14ac:dyDescent="0.3">
      <c r="A82" s="299" t="s">
        <v>178</v>
      </c>
      <c r="B82" s="419" t="s">
        <v>179</v>
      </c>
      <c r="C82" s="419"/>
      <c r="D82" s="419"/>
      <c r="E82" s="51">
        <f>+'Renglón 2'!H98</f>
        <v>0</v>
      </c>
      <c r="F82" s="53"/>
      <c r="G82" s="118">
        <f t="shared" si="0"/>
        <v>0</v>
      </c>
      <c r="H82" s="44"/>
      <c r="I82" s="44"/>
    </row>
    <row r="83" spans="1:15" ht="20.25" customHeight="1" x14ac:dyDescent="0.3">
      <c r="A83" s="299" t="s">
        <v>180</v>
      </c>
      <c r="B83" s="419" t="s">
        <v>181</v>
      </c>
      <c r="C83" s="419"/>
      <c r="D83" s="419"/>
      <c r="E83" s="51">
        <f>'Renglón 2'!H101</f>
        <v>0</v>
      </c>
      <c r="F83" s="53"/>
      <c r="G83" s="118">
        <f t="shared" si="0"/>
        <v>0</v>
      </c>
      <c r="H83" s="44"/>
      <c r="I83" s="44"/>
    </row>
    <row r="84" spans="1:15" ht="20.25" customHeight="1" x14ac:dyDescent="0.3">
      <c r="A84" s="299" t="s">
        <v>182</v>
      </c>
      <c r="B84" s="419" t="s">
        <v>183</v>
      </c>
      <c r="C84" s="419"/>
      <c r="D84" s="419"/>
      <c r="E84" s="51">
        <f>+'Renglón 2'!H104</f>
        <v>0</v>
      </c>
      <c r="F84" s="53"/>
      <c r="G84" s="118">
        <f t="shared" si="0"/>
        <v>0</v>
      </c>
      <c r="H84" s="44"/>
      <c r="I84" s="44"/>
    </row>
    <row r="85" spans="1:15" ht="20.25" customHeight="1" x14ac:dyDescent="0.3">
      <c r="A85" s="299" t="s">
        <v>398</v>
      </c>
      <c r="B85" s="419" t="s">
        <v>401</v>
      </c>
      <c r="C85" s="419"/>
      <c r="D85" s="419"/>
      <c r="E85" s="51">
        <f>'Renglón 2'!H107</f>
        <v>0</v>
      </c>
      <c r="F85" s="53"/>
      <c r="G85" s="118">
        <f t="shared" ref="G85" si="17">E85</f>
        <v>0</v>
      </c>
      <c r="H85" s="44"/>
      <c r="I85" s="44"/>
    </row>
    <row r="86" spans="1:15" ht="20.25" customHeight="1" x14ac:dyDescent="0.3">
      <c r="A86" s="299" t="s">
        <v>184</v>
      </c>
      <c r="B86" s="419" t="s">
        <v>185</v>
      </c>
      <c r="C86" s="419"/>
      <c r="D86" s="419"/>
      <c r="E86" s="51">
        <f>+'Renglón 2'!H110</f>
        <v>0</v>
      </c>
      <c r="F86" s="53"/>
      <c r="G86" s="118">
        <f t="shared" si="0"/>
        <v>0</v>
      </c>
      <c r="H86" s="44"/>
      <c r="I86" s="44"/>
    </row>
    <row r="87" spans="1:15" ht="30" customHeight="1" x14ac:dyDescent="0.3">
      <c r="A87" s="299" t="s">
        <v>399</v>
      </c>
      <c r="B87" s="419" t="s">
        <v>402</v>
      </c>
      <c r="C87" s="419"/>
      <c r="D87" s="419"/>
      <c r="E87" s="51">
        <f>'Renglón 2'!H113</f>
        <v>0</v>
      </c>
      <c r="F87" s="53"/>
      <c r="G87" s="118">
        <f t="shared" ref="G87" si="18">E87</f>
        <v>0</v>
      </c>
      <c r="H87" s="44"/>
      <c r="I87" s="44"/>
    </row>
    <row r="88" spans="1:15" ht="20.25" customHeight="1" x14ac:dyDescent="0.3">
      <c r="A88" s="299" t="s">
        <v>400</v>
      </c>
      <c r="B88" s="419" t="s">
        <v>403</v>
      </c>
      <c r="C88" s="419"/>
      <c r="D88" s="419"/>
      <c r="E88" s="51">
        <f>'Renglón 2'!H116</f>
        <v>0</v>
      </c>
      <c r="F88" s="53"/>
      <c r="G88" s="118">
        <f t="shared" ref="G88" si="19">E88</f>
        <v>0</v>
      </c>
      <c r="H88" s="44"/>
      <c r="I88" s="44"/>
    </row>
    <row r="89" spans="1:15" ht="20.25" customHeight="1" x14ac:dyDescent="0.3">
      <c r="A89" s="299" t="s">
        <v>186</v>
      </c>
      <c r="B89" s="419" t="s">
        <v>187</v>
      </c>
      <c r="C89" s="419"/>
      <c r="D89" s="419"/>
      <c r="E89" s="51">
        <f>+'Renglón 2'!H119</f>
        <v>0</v>
      </c>
      <c r="F89" s="53"/>
      <c r="G89" s="118">
        <f t="shared" si="0"/>
        <v>0</v>
      </c>
      <c r="H89" s="44"/>
      <c r="I89" s="44"/>
    </row>
    <row r="90" spans="1:15" ht="24" customHeight="1" x14ac:dyDescent="0.3">
      <c r="A90" s="299" t="s">
        <v>188</v>
      </c>
      <c r="B90" s="419" t="s">
        <v>189</v>
      </c>
      <c r="C90" s="419"/>
      <c r="D90" s="419"/>
      <c r="E90" s="51">
        <f>+'Renglón 2'!H122</f>
        <v>0</v>
      </c>
      <c r="F90" s="54"/>
      <c r="G90" s="118">
        <f t="shared" si="0"/>
        <v>0</v>
      </c>
      <c r="H90" s="44"/>
      <c r="I90" s="44"/>
    </row>
    <row r="91" spans="1:15" ht="27.75" customHeight="1" x14ac:dyDescent="0.3">
      <c r="A91" s="299" t="s">
        <v>190</v>
      </c>
      <c r="B91" s="419" t="s">
        <v>191</v>
      </c>
      <c r="C91" s="419"/>
      <c r="D91" s="419"/>
      <c r="E91" s="51">
        <f>+'Renglón 2'!H125</f>
        <v>0</v>
      </c>
      <c r="F91" s="54"/>
      <c r="G91" s="118">
        <f t="shared" si="0"/>
        <v>0</v>
      </c>
      <c r="H91" s="44"/>
      <c r="I91" s="44"/>
    </row>
    <row r="92" spans="1:15" ht="27" customHeight="1" x14ac:dyDescent="0.3">
      <c r="A92" s="299" t="s">
        <v>192</v>
      </c>
      <c r="B92" s="419" t="s">
        <v>193</v>
      </c>
      <c r="C92" s="419"/>
      <c r="D92" s="419"/>
      <c r="E92" s="51">
        <f>+'Renglón 2'!H128</f>
        <v>0</v>
      </c>
      <c r="F92" s="54"/>
      <c r="G92" s="118">
        <f t="shared" si="0"/>
        <v>0</v>
      </c>
      <c r="H92" s="44"/>
      <c r="I92" s="44"/>
    </row>
    <row r="93" spans="1:15" ht="27" customHeight="1" x14ac:dyDescent="0.3">
      <c r="A93" s="299" t="s">
        <v>194</v>
      </c>
      <c r="B93" s="419" t="s">
        <v>195</v>
      </c>
      <c r="C93" s="419"/>
      <c r="D93" s="419"/>
      <c r="E93" s="51">
        <f>+'Renglón 2'!H131</f>
        <v>0</v>
      </c>
      <c r="F93" s="53"/>
      <c r="G93" s="118">
        <f t="shared" si="0"/>
        <v>0</v>
      </c>
      <c r="H93" s="55"/>
      <c r="I93" s="55"/>
    </row>
    <row r="94" spans="1:15" ht="28.5" customHeight="1" x14ac:dyDescent="0.3">
      <c r="A94" s="299" t="s">
        <v>196</v>
      </c>
      <c r="B94" s="419" t="s">
        <v>197</v>
      </c>
      <c r="C94" s="419"/>
      <c r="D94" s="419"/>
      <c r="E94" s="51">
        <f>+'Renglón 2'!H134</f>
        <v>0</v>
      </c>
      <c r="F94" s="54"/>
      <c r="G94" s="118">
        <f t="shared" si="0"/>
        <v>0</v>
      </c>
      <c r="H94" s="55"/>
      <c r="I94" s="55"/>
    </row>
    <row r="95" spans="1:15" ht="27" customHeight="1" x14ac:dyDescent="0.3">
      <c r="A95" s="299" t="s">
        <v>198</v>
      </c>
      <c r="B95" s="419" t="s">
        <v>199</v>
      </c>
      <c r="C95" s="419"/>
      <c r="D95" s="419"/>
      <c r="E95" s="51">
        <f>+'Renglón 2'!H137</f>
        <v>0</v>
      </c>
      <c r="F95" s="54"/>
      <c r="G95" s="118">
        <f t="shared" si="0"/>
        <v>0</v>
      </c>
      <c r="N95" s="40"/>
      <c r="O95" s="40"/>
    </row>
    <row r="96" spans="1:15" ht="27.75" customHeight="1" x14ac:dyDescent="0.3">
      <c r="A96" s="299" t="s">
        <v>200</v>
      </c>
      <c r="B96" s="419" t="s">
        <v>201</v>
      </c>
      <c r="C96" s="419"/>
      <c r="D96" s="419"/>
      <c r="E96" s="51">
        <f>+'Renglón 2'!H140</f>
        <v>0</v>
      </c>
      <c r="F96" s="54"/>
      <c r="G96" s="118">
        <f t="shared" si="0"/>
        <v>0</v>
      </c>
      <c r="N96" s="40"/>
      <c r="O96" s="40"/>
    </row>
    <row r="97" spans="1:15" ht="27.75" customHeight="1" x14ac:dyDescent="0.3">
      <c r="A97" s="299" t="s">
        <v>202</v>
      </c>
      <c r="B97" s="419" t="s">
        <v>203</v>
      </c>
      <c r="C97" s="419"/>
      <c r="D97" s="419"/>
      <c r="E97" s="51">
        <f>+'Renglón 2'!H143</f>
        <v>0</v>
      </c>
      <c r="F97" s="54"/>
      <c r="G97" s="118">
        <f t="shared" si="0"/>
        <v>0</v>
      </c>
      <c r="N97" s="40"/>
      <c r="O97" s="40"/>
    </row>
    <row r="98" spans="1:15" ht="27.75" customHeight="1" x14ac:dyDescent="0.3">
      <c r="A98" s="299" t="s">
        <v>204</v>
      </c>
      <c r="B98" s="419" t="s">
        <v>205</v>
      </c>
      <c r="C98" s="419"/>
      <c r="D98" s="419"/>
      <c r="E98" s="51">
        <f>+'Renglón 2'!H146</f>
        <v>0</v>
      </c>
      <c r="F98" s="54"/>
      <c r="G98" s="118">
        <f t="shared" si="0"/>
        <v>0</v>
      </c>
      <c r="N98" s="40"/>
      <c r="O98" s="40"/>
    </row>
    <row r="99" spans="1:15" ht="27.75" customHeight="1" x14ac:dyDescent="0.3">
      <c r="A99" s="299" t="s">
        <v>206</v>
      </c>
      <c r="B99" s="419" t="s">
        <v>207</v>
      </c>
      <c r="C99" s="419"/>
      <c r="D99" s="419"/>
      <c r="E99" s="51">
        <f>+'Renglón 2'!H149</f>
        <v>0</v>
      </c>
      <c r="F99" s="54"/>
      <c r="G99" s="118">
        <f t="shared" si="0"/>
        <v>0</v>
      </c>
      <c r="N99" s="40"/>
      <c r="O99" s="40"/>
    </row>
    <row r="100" spans="1:15" ht="27.75" customHeight="1" x14ac:dyDescent="0.3">
      <c r="A100" s="299" t="s">
        <v>208</v>
      </c>
      <c r="B100" s="419" t="s">
        <v>209</v>
      </c>
      <c r="C100" s="419"/>
      <c r="D100" s="419"/>
      <c r="E100" s="51">
        <f>+'Renglón 2'!H152</f>
        <v>0</v>
      </c>
      <c r="F100" s="54"/>
      <c r="G100" s="118">
        <f t="shared" si="0"/>
        <v>0</v>
      </c>
      <c r="N100" s="40"/>
      <c r="O100" s="40"/>
    </row>
    <row r="101" spans="1:15" ht="28.5" customHeight="1" x14ac:dyDescent="0.3">
      <c r="A101" s="299" t="s">
        <v>210</v>
      </c>
      <c r="B101" s="419" t="s">
        <v>211</v>
      </c>
      <c r="C101" s="419"/>
      <c r="D101" s="419"/>
      <c r="E101" s="51">
        <f>+'Renglón 2'!H155</f>
        <v>0</v>
      </c>
      <c r="F101" s="54"/>
      <c r="G101" s="118">
        <f t="shared" si="0"/>
        <v>0</v>
      </c>
      <c r="N101" s="40"/>
      <c r="O101" s="40"/>
    </row>
    <row r="102" spans="1:15" ht="28.5" customHeight="1" x14ac:dyDescent="0.3">
      <c r="A102" s="301" t="s">
        <v>212</v>
      </c>
      <c r="B102" s="436" t="s">
        <v>81</v>
      </c>
      <c r="C102" s="437"/>
      <c r="D102" s="438"/>
      <c r="E102" s="56"/>
      <c r="F102" s="137">
        <f>+SUM(E103:E109)</f>
        <v>0</v>
      </c>
      <c r="G102" s="118"/>
      <c r="H102" s="21"/>
      <c r="N102" s="40"/>
      <c r="O102" s="40"/>
    </row>
    <row r="103" spans="1:15" ht="27.75" customHeight="1" x14ac:dyDescent="0.3">
      <c r="A103" s="299" t="s">
        <v>213</v>
      </c>
      <c r="B103" s="419" t="s">
        <v>214</v>
      </c>
      <c r="C103" s="419"/>
      <c r="D103" s="419"/>
      <c r="E103" s="51">
        <f>+'Renglon 3'!H13</f>
        <v>0</v>
      </c>
      <c r="F103" s="56"/>
      <c r="G103" s="118">
        <f t="shared" si="0"/>
        <v>0</v>
      </c>
      <c r="H103" s="21"/>
      <c r="N103" s="40"/>
      <c r="O103" s="40"/>
    </row>
    <row r="104" spans="1:15" ht="27.75" customHeight="1" x14ac:dyDescent="0.3">
      <c r="A104" s="299" t="s">
        <v>511</v>
      </c>
      <c r="B104" s="419" t="s">
        <v>512</v>
      </c>
      <c r="C104" s="419"/>
      <c r="D104" s="419"/>
      <c r="E104" s="51">
        <f>'Renglon 3'!H16</f>
        <v>0</v>
      </c>
      <c r="F104" s="56"/>
      <c r="G104" s="118">
        <f>E104</f>
        <v>0</v>
      </c>
      <c r="H104" s="21"/>
      <c r="N104" s="40"/>
      <c r="O104" s="40"/>
    </row>
    <row r="105" spans="1:15" ht="27" customHeight="1" x14ac:dyDescent="0.3">
      <c r="A105" s="299" t="s">
        <v>215</v>
      </c>
      <c r="B105" s="419" t="s">
        <v>216</v>
      </c>
      <c r="C105" s="419"/>
      <c r="D105" s="419"/>
      <c r="E105" s="51">
        <f>+'Renglon 3'!H19</f>
        <v>0</v>
      </c>
      <c r="F105" s="57"/>
      <c r="G105" s="118">
        <f t="shared" si="0"/>
        <v>0</v>
      </c>
      <c r="H105" s="21"/>
      <c r="N105" s="40"/>
      <c r="O105" s="40"/>
    </row>
    <row r="106" spans="1:15" ht="27" customHeight="1" x14ac:dyDescent="0.3">
      <c r="A106" s="299" t="s">
        <v>217</v>
      </c>
      <c r="B106" s="419" t="s">
        <v>218</v>
      </c>
      <c r="C106" s="419"/>
      <c r="D106" s="419"/>
      <c r="E106" s="51">
        <f>+'Renglon 3'!H22</f>
        <v>0</v>
      </c>
      <c r="F106" s="56"/>
      <c r="G106" s="118">
        <f t="shared" si="0"/>
        <v>0</v>
      </c>
      <c r="H106" s="21"/>
      <c r="O106" s="40"/>
    </row>
    <row r="107" spans="1:15" ht="27" customHeight="1" x14ac:dyDescent="0.3">
      <c r="A107" s="299" t="s">
        <v>514</v>
      </c>
      <c r="B107" s="419" t="s">
        <v>513</v>
      </c>
      <c r="C107" s="419"/>
      <c r="D107" s="419"/>
      <c r="E107" s="51">
        <f>'Renglon 3'!H25</f>
        <v>0</v>
      </c>
      <c r="F107" s="56"/>
      <c r="G107" s="118">
        <f>E107</f>
        <v>0</v>
      </c>
      <c r="H107" s="21"/>
      <c r="O107" s="40"/>
    </row>
    <row r="108" spans="1:15" ht="27" customHeight="1" x14ac:dyDescent="0.3">
      <c r="A108" s="299" t="s">
        <v>308</v>
      </c>
      <c r="B108" s="439" t="s">
        <v>307</v>
      </c>
      <c r="C108" s="440"/>
      <c r="D108" s="441"/>
      <c r="E108" s="51">
        <f>'Renglon 3'!H28</f>
        <v>0</v>
      </c>
      <c r="F108" s="56"/>
      <c r="G108" s="118">
        <f t="shared" si="0"/>
        <v>0</v>
      </c>
      <c r="H108" s="21"/>
      <c r="O108" s="40"/>
    </row>
    <row r="109" spans="1:15" ht="20.25" customHeight="1" x14ac:dyDescent="0.3">
      <c r="A109" s="299" t="s">
        <v>219</v>
      </c>
      <c r="B109" s="419" t="s">
        <v>220</v>
      </c>
      <c r="C109" s="419"/>
      <c r="D109" s="419"/>
      <c r="E109" s="51">
        <f>+'Renglon 3'!H31</f>
        <v>0</v>
      </c>
      <c r="F109" s="56"/>
      <c r="G109" s="118">
        <f t="shared" si="0"/>
        <v>0</v>
      </c>
      <c r="H109" s="21"/>
      <c r="O109" s="40"/>
    </row>
  </sheetData>
  <sheetProtection algorithmName="SHA-512" hashValue="+HBO8UbcYfPLr2hVFmeg9G4D0K7o6Hs/fNoL1ZroiTuwYJh2MXOrtaF2UkGU1JAfBJrBWXLPdZhtFfE+iu6gOg==" saltValue="TyqNdgg8m1WxTHFjtpEdAw==" spinCount="100000" sheet="1" objects="1" scenarios="1"/>
  <mergeCells count="101">
    <mergeCell ref="B100:D100"/>
    <mergeCell ref="B109:D109"/>
    <mergeCell ref="B101:D101"/>
    <mergeCell ref="B102:D102"/>
    <mergeCell ref="B103:D103"/>
    <mergeCell ref="B105:D105"/>
    <mergeCell ref="B106:D106"/>
    <mergeCell ref="B108:D108"/>
    <mergeCell ref="B104:D104"/>
    <mergeCell ref="B107:D107"/>
    <mergeCell ref="B91:D91"/>
    <mergeCell ref="B92:D92"/>
    <mergeCell ref="B93:D93"/>
    <mergeCell ref="B94:D94"/>
    <mergeCell ref="B95:D95"/>
    <mergeCell ref="B96:D96"/>
    <mergeCell ref="B97:D97"/>
    <mergeCell ref="B98:D98"/>
    <mergeCell ref="B99:D99"/>
    <mergeCell ref="B80:D80"/>
    <mergeCell ref="B81:D81"/>
    <mergeCell ref="B82:D82"/>
    <mergeCell ref="B83:D83"/>
    <mergeCell ref="B84:D84"/>
    <mergeCell ref="B86:D86"/>
    <mergeCell ref="B89:D89"/>
    <mergeCell ref="B90:D90"/>
    <mergeCell ref="B85:D85"/>
    <mergeCell ref="B87:D87"/>
    <mergeCell ref="B88:D88"/>
    <mergeCell ref="B62:D62"/>
    <mergeCell ref="B58:D58"/>
    <mergeCell ref="B59:D59"/>
    <mergeCell ref="B74:D74"/>
    <mergeCell ref="B75:D75"/>
    <mergeCell ref="B76:D76"/>
    <mergeCell ref="B77:D77"/>
    <mergeCell ref="B78:D78"/>
    <mergeCell ref="B79:D79"/>
    <mergeCell ref="B52:D52"/>
    <mergeCell ref="B53:D53"/>
    <mergeCell ref="B54:D54"/>
    <mergeCell ref="B55:D55"/>
    <mergeCell ref="B51:D51"/>
    <mergeCell ref="B56:D56"/>
    <mergeCell ref="B57:D57"/>
    <mergeCell ref="B60:D60"/>
    <mergeCell ref="B61:D61"/>
    <mergeCell ref="B30:D30"/>
    <mergeCell ref="B29:D29"/>
    <mergeCell ref="B28:D28"/>
    <mergeCell ref="B27:D27"/>
    <mergeCell ref="B45:D45"/>
    <mergeCell ref="B50:D50"/>
    <mergeCell ref="B48:D48"/>
    <mergeCell ref="B49:D49"/>
    <mergeCell ref="B46:D46"/>
    <mergeCell ref="B47:D47"/>
    <mergeCell ref="B31:D31"/>
    <mergeCell ref="B32:D32"/>
    <mergeCell ref="B33:D33"/>
    <mergeCell ref="B37:D37"/>
    <mergeCell ref="B39:D39"/>
    <mergeCell ref="B36:D36"/>
    <mergeCell ref="B35:D35"/>
    <mergeCell ref="B34:D34"/>
    <mergeCell ref="B38:D38"/>
    <mergeCell ref="B40:D40"/>
    <mergeCell ref="B41:D41"/>
    <mergeCell ref="B44:D44"/>
    <mergeCell ref="B43:D43"/>
    <mergeCell ref="B42:D42"/>
    <mergeCell ref="B18:D18"/>
    <mergeCell ref="B19:D19"/>
    <mergeCell ref="B20:D20"/>
    <mergeCell ref="B21:D21"/>
    <mergeCell ref="B22:D22"/>
    <mergeCell ref="B23:D23"/>
    <mergeCell ref="B24:D24"/>
    <mergeCell ref="B25:D25"/>
    <mergeCell ref="B26:D26"/>
    <mergeCell ref="A5:G5"/>
    <mergeCell ref="A6:F6"/>
    <mergeCell ref="C10:G10"/>
    <mergeCell ref="B16:D16"/>
    <mergeCell ref="B17:D17"/>
    <mergeCell ref="B13:D13"/>
    <mergeCell ref="D12:F12"/>
    <mergeCell ref="A12:C12"/>
    <mergeCell ref="B14:E14"/>
    <mergeCell ref="B63:D63"/>
    <mergeCell ref="B64:D64"/>
    <mergeCell ref="B65:D65"/>
    <mergeCell ref="B73:D73"/>
    <mergeCell ref="B72:D72"/>
    <mergeCell ref="B66:D66"/>
    <mergeCell ref="B67:D67"/>
    <mergeCell ref="B68:D68"/>
    <mergeCell ref="B69:D69"/>
    <mergeCell ref="B70:D70"/>
    <mergeCell ref="B71:D71"/>
  </mergeCells>
  <conditionalFormatting sqref="G13">
    <cfRule type="containsText" dxfId="7" priority="6" operator="containsText" text="menor">
      <formula>NOT(ISERROR(SEARCH("menor",G13)))</formula>
    </cfRule>
    <cfRule type="containsText" dxfId="6" priority="7" operator="containsText" text="mayor">
      <formula>NOT(ISERROR(SEARCH("mayor",G13)))</formula>
    </cfRule>
    <cfRule type="cellIs" dxfId="5" priority="8" operator="equal">
      <formula>"Correcto"</formula>
    </cfRule>
  </conditionalFormatting>
  <conditionalFormatting sqref="G14">
    <cfRule type="cellIs" dxfId="4" priority="1" operator="equal">
      <formula>"no cumple"</formula>
    </cfRule>
    <cfRule type="cellIs" dxfId="3" priority="2" operator="equal">
      <formula>"cumple"</formula>
    </cfRule>
    <cfRule type="containsText" dxfId="2" priority="3" operator="containsText" text="menor">
      <formula>NOT(ISERROR(SEARCH("menor",G14)))</formula>
    </cfRule>
    <cfRule type="containsText" dxfId="1" priority="4" operator="containsText" text="mayor">
      <formula>NOT(ISERROR(SEARCH("mayor",G14)))</formula>
    </cfRule>
    <cfRule type="cellIs" dxfId="0" priority="5" operator="equal">
      <formula>"Correcto"</formula>
    </cfRule>
  </conditionalFormatting>
  <printOptions verticalCentered="1"/>
  <pageMargins left="0.59055118110236227" right="0.19685039370078741" top="0" bottom="0.39370078740157483" header="0.51181102362204722" footer="0.51181102362204722"/>
  <pageSetup paperSize="10000" scale="73" firstPageNumber="0" orientation="portrait" horizontalDpi="1200" verticalDpi="1200" r:id="rId1"/>
  <colBreaks count="1" manualBreakCount="1">
    <brk id="7" max="106"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4"/>
  <sheetViews>
    <sheetView workbookViewId="0">
      <selection activeCell="C49" sqref="C49"/>
    </sheetView>
  </sheetViews>
  <sheetFormatPr baseColWidth="10" defaultRowHeight="12.75" x14ac:dyDescent="0.2"/>
  <cols>
    <col min="2" max="2" width="37.28515625" customWidth="1"/>
    <col min="3" max="3" width="150.140625" customWidth="1"/>
  </cols>
  <sheetData>
    <row r="1" spans="1:3" x14ac:dyDescent="0.2">
      <c r="B1" s="78" t="s">
        <v>304</v>
      </c>
      <c r="C1" s="78" t="s">
        <v>305</v>
      </c>
    </row>
    <row r="2" spans="1:3" x14ac:dyDescent="0.2">
      <c r="A2">
        <v>328</v>
      </c>
      <c r="B2" s="116" t="s">
        <v>291</v>
      </c>
      <c r="C2" s="148" t="s">
        <v>290</v>
      </c>
    </row>
    <row r="3" spans="1:3" x14ac:dyDescent="0.2">
      <c r="A3">
        <v>328</v>
      </c>
      <c r="B3" s="116" t="s">
        <v>293</v>
      </c>
      <c r="C3" s="148" t="s">
        <v>292</v>
      </c>
    </row>
    <row r="4" spans="1:3" x14ac:dyDescent="0.2">
      <c r="A4">
        <v>328</v>
      </c>
      <c r="B4" s="116" t="s">
        <v>295</v>
      </c>
      <c r="C4" s="148" t="s">
        <v>294</v>
      </c>
    </row>
    <row r="5" spans="1:3" ht="17.45" customHeight="1" x14ac:dyDescent="0.2">
      <c r="A5">
        <v>328</v>
      </c>
      <c r="B5" s="116" t="s">
        <v>413</v>
      </c>
      <c r="C5" s="162" t="s">
        <v>414</v>
      </c>
    </row>
    <row r="6" spans="1:3" ht="17.45" customHeight="1" x14ac:dyDescent="0.2">
      <c r="A6">
        <v>328</v>
      </c>
      <c r="B6" s="116" t="s">
        <v>419</v>
      </c>
      <c r="C6" s="162" t="s">
        <v>418</v>
      </c>
    </row>
    <row r="7" spans="1:3" x14ac:dyDescent="0.2">
      <c r="A7">
        <v>328</v>
      </c>
      <c r="B7" s="116" t="s">
        <v>297</v>
      </c>
      <c r="C7" s="148" t="s">
        <v>296</v>
      </c>
    </row>
    <row r="8" spans="1:3" x14ac:dyDescent="0.2">
      <c r="A8">
        <v>328</v>
      </c>
      <c r="B8" s="116" t="s">
        <v>299</v>
      </c>
      <c r="C8" s="148" t="s">
        <v>298</v>
      </c>
    </row>
    <row r="9" spans="1:3" x14ac:dyDescent="0.2">
      <c r="A9">
        <v>324</v>
      </c>
      <c r="B9" s="116" t="s">
        <v>300</v>
      </c>
      <c r="C9" s="148" t="s">
        <v>301</v>
      </c>
    </row>
    <row r="10" spans="1:3" x14ac:dyDescent="0.2">
      <c r="A10">
        <v>329</v>
      </c>
      <c r="B10" s="116" t="s">
        <v>303</v>
      </c>
      <c r="C10" s="148" t="s">
        <v>302</v>
      </c>
    </row>
    <row r="13" spans="1:3" x14ac:dyDescent="0.2">
      <c r="B13" s="163" t="s">
        <v>417</v>
      </c>
      <c r="C13" s="164" t="s">
        <v>415</v>
      </c>
    </row>
    <row r="14" spans="1:3" x14ac:dyDescent="0.2">
      <c r="C14" s="164" t="s">
        <v>416</v>
      </c>
    </row>
  </sheetData>
  <hyperlinks>
    <hyperlink ref="C13" r:id="rId1"/>
    <hyperlink ref="C14" r:id="rId2"/>
  </hyperlinks>
  <pageMargins left="0.7" right="0.7" top="0.75" bottom="0.75" header="0.3" footer="0.3"/>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N95"/>
  <sheetViews>
    <sheetView topLeftCell="A35" zoomScaleNormal="100" workbookViewId="0">
      <selection activeCell="N63" sqref="N63"/>
    </sheetView>
  </sheetViews>
  <sheetFormatPr baseColWidth="10" defaultColWidth="8.85546875" defaultRowHeight="12.75" x14ac:dyDescent="0.2"/>
  <cols>
    <col min="1" max="1" width="7.28515625"/>
    <col min="2" max="2" width="9.42578125"/>
    <col min="3" max="3" width="6.140625"/>
    <col min="4" max="4" width="6.85546875"/>
    <col min="5" max="5" width="7"/>
    <col min="6" max="6" width="7.7109375"/>
    <col min="7" max="7" width="6.42578125"/>
    <col min="8" max="8" width="7.42578125"/>
    <col min="9" max="9" width="10.28515625"/>
    <col min="10" max="11" width="8.140625"/>
    <col min="12" max="12" width="9.28515625"/>
    <col min="13" max="13" width="11.28515625"/>
    <col min="14" max="15" width="8.28515625"/>
    <col min="16" max="16" width="13.42578125"/>
    <col min="17" max="1025" width="10.28515625"/>
  </cols>
  <sheetData>
    <row r="1" spans="1:14" x14ac:dyDescent="0.2">
      <c r="A1" t="s">
        <v>82</v>
      </c>
    </row>
    <row r="2" spans="1:14" x14ac:dyDescent="0.2">
      <c r="A2" t="s">
        <v>221</v>
      </c>
    </row>
    <row r="3" spans="1:14" x14ac:dyDescent="0.2">
      <c r="A3" t="s">
        <v>84</v>
      </c>
    </row>
    <row r="4" spans="1:14" x14ac:dyDescent="0.2">
      <c r="H4" s="17" t="s">
        <v>222</v>
      </c>
      <c r="I4" s="58"/>
      <c r="J4" s="59"/>
      <c r="K4" s="59"/>
    </row>
    <row r="5" spans="1:14" x14ac:dyDescent="0.2">
      <c r="I5" s="17"/>
      <c r="J5" s="17"/>
      <c r="K5" s="17"/>
    </row>
    <row r="6" spans="1:14" ht="15.75" x14ac:dyDescent="0.25">
      <c r="A6" s="442" t="s">
        <v>0</v>
      </c>
      <c r="B6" s="442"/>
      <c r="C6" s="442"/>
      <c r="D6" s="442"/>
      <c r="E6" s="442"/>
      <c r="F6" s="442"/>
      <c r="G6" s="442"/>
      <c r="H6" s="442"/>
      <c r="I6" s="442"/>
      <c r="J6" s="442"/>
      <c r="K6" s="442"/>
      <c r="L6" s="442"/>
      <c r="M6" s="442"/>
    </row>
    <row r="7" spans="1:14" x14ac:dyDescent="0.2">
      <c r="A7" s="60"/>
      <c r="B7" s="60"/>
      <c r="C7" s="60"/>
      <c r="D7" s="60"/>
      <c r="E7" s="60"/>
      <c r="F7" s="60"/>
      <c r="G7" s="60"/>
      <c r="H7" s="60"/>
      <c r="I7" s="60"/>
      <c r="J7" s="60"/>
      <c r="K7" s="60"/>
      <c r="L7" s="60"/>
      <c r="M7" s="60"/>
    </row>
    <row r="8" spans="1:14" x14ac:dyDescent="0.2">
      <c r="A8" s="443" t="s">
        <v>223</v>
      </c>
      <c r="B8" s="443"/>
      <c r="C8" s="443"/>
      <c r="D8" s="443"/>
      <c r="E8" s="443"/>
      <c r="F8" s="443"/>
      <c r="G8" s="443"/>
      <c r="H8" s="443"/>
      <c r="I8" s="443"/>
      <c r="J8" s="443"/>
      <c r="K8" s="443"/>
      <c r="L8" s="443"/>
      <c r="M8" s="443"/>
    </row>
    <row r="10" spans="1:14" x14ac:dyDescent="0.2">
      <c r="A10" s="16"/>
      <c r="B10" s="16"/>
      <c r="C10" s="16"/>
      <c r="D10" s="16"/>
      <c r="E10" s="16"/>
      <c r="F10" s="16"/>
      <c r="G10" s="16"/>
      <c r="H10" s="16"/>
      <c r="I10" s="16"/>
      <c r="J10" s="16"/>
      <c r="K10" s="16"/>
      <c r="N10" s="61"/>
    </row>
    <row r="11" spans="1:14" x14ac:dyDescent="0.2">
      <c r="A11" t="s">
        <v>4</v>
      </c>
      <c r="F11" s="444" t="s">
        <v>5</v>
      </c>
      <c r="G11" s="444"/>
      <c r="H11" s="444"/>
      <c r="I11" s="444"/>
      <c r="J11" s="444"/>
      <c r="K11" s="444"/>
      <c r="L11" s="444"/>
      <c r="M11" s="444"/>
    </row>
    <row r="12" spans="1:14" x14ac:dyDescent="0.2">
      <c r="A12" t="s">
        <v>3</v>
      </c>
      <c r="F12" s="62"/>
      <c r="G12" s="62"/>
      <c r="H12" s="62"/>
      <c r="I12" s="62"/>
      <c r="J12" s="62"/>
      <c r="K12" s="62"/>
      <c r="L12" s="62"/>
      <c r="M12" s="62"/>
    </row>
    <row r="13" spans="1:14" x14ac:dyDescent="0.2">
      <c r="A13" t="s">
        <v>224</v>
      </c>
      <c r="F13" s="445"/>
      <c r="G13" s="445"/>
      <c r="H13" s="445"/>
      <c r="I13" s="63"/>
      <c r="J13" s="63"/>
      <c r="K13" s="63"/>
      <c r="L13" s="63"/>
      <c r="M13" s="63"/>
    </row>
    <row r="14" spans="1:14" x14ac:dyDescent="0.2">
      <c r="G14" s="11"/>
      <c r="H14" s="11"/>
    </row>
    <row r="15" spans="1:14" x14ac:dyDescent="0.2">
      <c r="G15" s="11"/>
      <c r="H15" s="11"/>
    </row>
    <row r="18" spans="1:13" x14ac:dyDescent="0.2">
      <c r="A18" s="446" t="s">
        <v>225</v>
      </c>
      <c r="B18" s="446"/>
      <c r="C18" s="446"/>
      <c r="D18" s="446"/>
      <c r="E18" s="446"/>
      <c r="F18" s="446"/>
      <c r="G18" s="446"/>
      <c r="H18" s="446"/>
      <c r="I18" s="446"/>
      <c r="J18" s="446"/>
      <c r="K18" s="446"/>
      <c r="L18" s="446"/>
      <c r="M18" s="446"/>
    </row>
    <row r="19" spans="1:13" x14ac:dyDescent="0.2">
      <c r="A19" s="446" t="s">
        <v>226</v>
      </c>
      <c r="B19" s="446"/>
      <c r="C19" s="446"/>
      <c r="D19" s="446"/>
      <c r="E19" s="446"/>
      <c r="F19" s="446"/>
      <c r="G19" s="446"/>
      <c r="H19" s="446"/>
      <c r="I19" s="446"/>
      <c r="J19" s="446"/>
      <c r="K19" s="446"/>
      <c r="L19" s="446"/>
      <c r="M19" s="446"/>
    </row>
    <row r="20" spans="1:13" x14ac:dyDescent="0.2">
      <c r="A20" t="s">
        <v>227</v>
      </c>
    </row>
    <row r="21" spans="1:13" x14ac:dyDescent="0.2">
      <c r="A21" s="61" t="s">
        <v>228</v>
      </c>
      <c r="D21" t="s">
        <v>229</v>
      </c>
      <c r="F21" s="446" t="s">
        <v>230</v>
      </c>
      <c r="G21" s="446"/>
      <c r="H21" t="s">
        <v>231</v>
      </c>
      <c r="L21" s="446" t="s">
        <v>232</v>
      </c>
      <c r="M21" s="446"/>
    </row>
    <row r="22" spans="1:13" x14ac:dyDescent="0.2">
      <c r="A22" s="61" t="s">
        <v>233</v>
      </c>
      <c r="B22" s="446" t="s">
        <v>234</v>
      </c>
      <c r="C22" s="446"/>
      <c r="D22" t="s">
        <v>235</v>
      </c>
      <c r="E22" t="s">
        <v>236</v>
      </c>
      <c r="F22" s="61">
        <v>2008</v>
      </c>
      <c r="G22" s="61">
        <v>2009</v>
      </c>
      <c r="H22" s="61" t="s">
        <v>237</v>
      </c>
      <c r="I22" s="61" t="s">
        <v>20</v>
      </c>
      <c r="J22" s="61" t="s">
        <v>12</v>
      </c>
      <c r="K22" s="61" t="s">
        <v>238</v>
      </c>
      <c r="L22" t="s">
        <v>239</v>
      </c>
      <c r="M22" t="s">
        <v>240</v>
      </c>
    </row>
    <row r="23" spans="1:13" x14ac:dyDescent="0.2">
      <c r="A23" s="64"/>
      <c r="B23" s="447"/>
      <c r="C23" s="447"/>
      <c r="D23" s="9"/>
      <c r="E23" s="9"/>
      <c r="F23" s="9"/>
      <c r="G23" s="64"/>
      <c r="H23" s="10"/>
      <c r="I23" s="10"/>
      <c r="J23" s="65">
        <f>+G23</f>
        <v>0</v>
      </c>
      <c r="K23" s="65">
        <f>+IF(I23&gt;0,MONTH(I23)-MONTH(H23)+1,0)</f>
        <v>0</v>
      </c>
      <c r="L23" s="12">
        <f>+E23*G23</f>
        <v>0</v>
      </c>
      <c r="M23" s="12">
        <f>+L23*(MONTH(I23)-MONTH(H23)+1)</f>
        <v>0</v>
      </c>
    </row>
    <row r="24" spans="1:13" x14ac:dyDescent="0.2">
      <c r="A24" s="64"/>
      <c r="B24" s="447"/>
      <c r="C24" s="447"/>
      <c r="D24" s="9"/>
      <c r="E24" s="9"/>
      <c r="F24" s="9"/>
      <c r="G24" s="64"/>
      <c r="H24" s="10"/>
      <c r="I24" s="10"/>
      <c r="J24" s="65">
        <f>+G24</f>
        <v>0</v>
      </c>
      <c r="K24" s="65">
        <f>+IF(I24&gt;0,MONTH(I24)-MONTH(H24)+1,0)</f>
        <v>0</v>
      </c>
      <c r="L24" s="12">
        <f>+E24*G24</f>
        <v>0</v>
      </c>
      <c r="M24" s="12">
        <f>+L24*(MONTH(I24)-MONTH(H24)+1)</f>
        <v>0</v>
      </c>
    </row>
    <row r="25" spans="1:13" x14ac:dyDescent="0.2">
      <c r="A25" s="64"/>
      <c r="B25" s="447"/>
      <c r="C25" s="447"/>
      <c r="D25" s="9"/>
      <c r="E25" s="9"/>
      <c r="F25" s="9"/>
      <c r="G25" s="64"/>
      <c r="H25" s="10"/>
      <c r="I25" s="10"/>
      <c r="J25" s="65">
        <f>+G25</f>
        <v>0</v>
      </c>
      <c r="K25" s="65">
        <f>+IF(I25&gt;0,MONTH(I25)-MONTH(H25)+1,0)</f>
        <v>0</v>
      </c>
      <c r="L25" s="12">
        <f>+E25*G25</f>
        <v>0</v>
      </c>
      <c r="M25" s="12">
        <f>+L25*(MONTH(I25)-MONTH(H25)+1)</f>
        <v>0</v>
      </c>
    </row>
    <row r="26" spans="1:13" x14ac:dyDescent="0.2">
      <c r="A26" s="64"/>
      <c r="B26" s="447"/>
      <c r="C26" s="447"/>
      <c r="D26" s="9"/>
      <c r="E26" s="9"/>
      <c r="F26" s="9"/>
      <c r="G26" s="64"/>
      <c r="H26" s="10"/>
      <c r="I26" s="10"/>
      <c r="J26" s="65">
        <f>+G26</f>
        <v>0</v>
      </c>
      <c r="K26" s="65">
        <f>+IF(I26&gt;0,MONTH(I26)-MONTH(H26)+1,0)</f>
        <v>0</v>
      </c>
      <c r="L26" s="12">
        <f>+E26*G26</f>
        <v>0</v>
      </c>
      <c r="M26" s="12">
        <f>+L26*(MONTH(I26)-MONTH(H26)+1)</f>
        <v>0</v>
      </c>
    </row>
    <row r="27" spans="1:13" x14ac:dyDescent="0.2">
      <c r="A27" s="64"/>
      <c r="B27" s="447"/>
      <c r="C27" s="447"/>
      <c r="D27" s="9"/>
      <c r="E27" s="9"/>
      <c r="F27" s="9"/>
      <c r="G27" s="64"/>
      <c r="H27" s="10"/>
      <c r="I27" s="10"/>
      <c r="J27" s="65">
        <f>+G27</f>
        <v>0</v>
      </c>
      <c r="K27" s="65">
        <f>+IF(I27&gt;0,MONTH(I27)-MONTH(H27)+1,0)</f>
        <v>0</v>
      </c>
      <c r="L27" s="12">
        <f>+E27*G27</f>
        <v>0</v>
      </c>
      <c r="M27" s="12">
        <f>+L27*(MONTH(I27)-MONTH(H27)+1)</f>
        <v>0</v>
      </c>
    </row>
    <row r="28" spans="1:13" x14ac:dyDescent="0.2">
      <c r="A28" t="s">
        <v>241</v>
      </c>
      <c r="H28" s="65"/>
      <c r="I28" s="65"/>
      <c r="J28" s="65"/>
      <c r="K28" s="65"/>
    </row>
    <row r="29" spans="1:13" x14ac:dyDescent="0.2">
      <c r="A29" t="s">
        <v>228</v>
      </c>
      <c r="C29" t="s">
        <v>242</v>
      </c>
      <c r="D29" t="s">
        <v>229</v>
      </c>
      <c r="F29" s="446" t="s">
        <v>230</v>
      </c>
      <c r="G29" s="446"/>
      <c r="H29" t="s">
        <v>231</v>
      </c>
      <c r="L29" s="446" t="s">
        <v>232</v>
      </c>
      <c r="M29" s="446"/>
    </row>
    <row r="30" spans="1:13" x14ac:dyDescent="0.2">
      <c r="A30" t="s">
        <v>233</v>
      </c>
      <c r="B30" t="s">
        <v>234</v>
      </c>
      <c r="C30" t="s">
        <v>28</v>
      </c>
      <c r="D30" t="s">
        <v>235</v>
      </c>
      <c r="E30" t="s">
        <v>236</v>
      </c>
      <c r="F30">
        <v>2008</v>
      </c>
      <c r="G30">
        <v>2009</v>
      </c>
      <c r="H30" t="s">
        <v>237</v>
      </c>
      <c r="I30" t="s">
        <v>20</v>
      </c>
      <c r="L30" t="s">
        <v>239</v>
      </c>
      <c r="M30" t="s">
        <v>240</v>
      </c>
    </row>
    <row r="31" spans="1:13" x14ac:dyDescent="0.2">
      <c r="A31" s="64"/>
      <c r="B31" s="9"/>
      <c r="C31" s="64"/>
      <c r="D31" s="9"/>
      <c r="E31" s="9"/>
      <c r="F31" s="64"/>
      <c r="G31" s="64"/>
      <c r="H31" s="10"/>
      <c r="I31" s="10"/>
      <c r="J31" s="65">
        <f>+G31-F31</f>
        <v>0</v>
      </c>
      <c r="K31" s="65">
        <f>+IF(I31&gt;0,MONTH(I31)-MONTH(H31)+1,0)</f>
        <v>0</v>
      </c>
      <c r="L31" s="12">
        <f>+E31*(G31-F31)</f>
        <v>0</v>
      </c>
      <c r="M31" s="12">
        <f>L31*(MONTH(I31)-MONTH(H31)+1)</f>
        <v>0</v>
      </c>
    </row>
    <row r="32" spans="1:13" x14ac:dyDescent="0.2">
      <c r="A32" s="64"/>
      <c r="B32" s="9"/>
      <c r="C32" s="64"/>
      <c r="D32" s="9"/>
      <c r="E32" s="9"/>
      <c r="F32" s="9"/>
      <c r="G32" s="9"/>
      <c r="H32" s="10"/>
      <c r="I32" s="10"/>
      <c r="J32" s="65">
        <f>+G32-F32</f>
        <v>0</v>
      </c>
      <c r="K32" s="65">
        <f>+IF(I32&gt;0,MONTH(I32)-MONTH(H32)+1,0)</f>
        <v>0</v>
      </c>
      <c r="L32" s="12">
        <f>+E32*(G32-F32)</f>
        <v>0</v>
      </c>
      <c r="M32" s="12">
        <f>L32*(I32-H32+1)</f>
        <v>0</v>
      </c>
    </row>
    <row r="33" spans="1:13" x14ac:dyDescent="0.2">
      <c r="A33" s="64"/>
      <c r="B33" s="9"/>
      <c r="C33" s="64"/>
      <c r="D33" s="9"/>
      <c r="E33" s="9"/>
      <c r="F33" s="9"/>
      <c r="G33" s="9"/>
      <c r="H33" s="10"/>
      <c r="I33" s="10"/>
      <c r="J33" s="65">
        <f>+G33-F33</f>
        <v>0</v>
      </c>
      <c r="K33" s="65">
        <f>+IF(I33&gt;0,MONTH(I33)-MONTH(H33)+1,0)</f>
        <v>0</v>
      </c>
      <c r="L33" s="12">
        <f>+E33*(G33-F33)</f>
        <v>0</v>
      </c>
      <c r="M33" s="12">
        <f>L33*(I33-H33+1)</f>
        <v>0</v>
      </c>
    </row>
    <row r="34" spans="1:13" x14ac:dyDescent="0.2">
      <c r="A34" s="64"/>
      <c r="B34" s="9"/>
      <c r="C34" s="64"/>
      <c r="D34" s="9"/>
      <c r="E34" s="9"/>
      <c r="F34" s="9"/>
      <c r="G34" s="9"/>
      <c r="H34" s="10"/>
      <c r="I34" s="10"/>
      <c r="J34" s="65">
        <f>+G34-F34</f>
        <v>0</v>
      </c>
      <c r="K34" s="65">
        <f>+IF(I34&gt;0,MONTH(I34)-MONTH(H34)+1,0)</f>
        <v>0</v>
      </c>
      <c r="L34" s="12">
        <f>+E34*(G34-F34)</f>
        <v>0</v>
      </c>
      <c r="M34" s="12">
        <f>L34*(I34-H34+1)</f>
        <v>0</v>
      </c>
    </row>
    <row r="35" spans="1:13" x14ac:dyDescent="0.2">
      <c r="A35" s="64"/>
      <c r="B35" s="9"/>
      <c r="C35" s="64"/>
      <c r="D35" s="9"/>
      <c r="E35" s="9"/>
      <c r="F35" s="9"/>
      <c r="G35" s="9"/>
      <c r="H35" s="10"/>
      <c r="I35" s="10"/>
      <c r="J35" s="65">
        <f>+G35-F35</f>
        <v>0</v>
      </c>
      <c r="K35" s="65">
        <f>+IF(I35&gt;0,MONTH(I35)-MONTH(H35)+1,0)</f>
        <v>0</v>
      </c>
      <c r="L35" s="12">
        <f>+E35*(G35-F35)</f>
        <v>0</v>
      </c>
      <c r="M35" s="12">
        <f>L35*(I35-H35+1)</f>
        <v>0</v>
      </c>
    </row>
    <row r="36" spans="1:13" x14ac:dyDescent="0.2">
      <c r="D36" s="65"/>
      <c r="K36" s="65">
        <f>SUM(K23:K27)+SUM(K31:K35)</f>
        <v>0</v>
      </c>
      <c r="L36" s="17" t="s">
        <v>243</v>
      </c>
      <c r="M36" s="12">
        <f>SUM(M23:M27)+SUM(M31:M35)</f>
        <v>0</v>
      </c>
    </row>
    <row r="37" spans="1:13" x14ac:dyDescent="0.2">
      <c r="C37" s="17" t="s">
        <v>244</v>
      </c>
      <c r="D37" s="65">
        <f>+SUMPRODUCT(J23:J27,K23:K27)+SUMPRODUCT(J31:J35,K31:K35)</f>
        <v>0</v>
      </c>
      <c r="E37" t="s">
        <v>111</v>
      </c>
      <c r="G37">
        <f>+D37*31.25</f>
        <v>0</v>
      </c>
      <c r="L37" s="17" t="s">
        <v>245</v>
      </c>
      <c r="M37" s="12">
        <f>+INT((G37+M36*0.741689)+0.99)</f>
        <v>0</v>
      </c>
    </row>
    <row r="38" spans="1:13" x14ac:dyDescent="0.2">
      <c r="L38" s="17" t="s">
        <v>246</v>
      </c>
      <c r="M38" s="12">
        <f>SUM(M36:M37)</f>
        <v>0</v>
      </c>
    </row>
    <row r="39" spans="1:13" x14ac:dyDescent="0.2">
      <c r="A39" s="66"/>
      <c r="B39" s="66"/>
      <c r="C39" s="66"/>
      <c r="D39" s="66"/>
      <c r="E39" s="66"/>
      <c r="F39" s="66"/>
      <c r="G39" s="66"/>
      <c r="H39" s="66"/>
      <c r="I39" s="66"/>
      <c r="J39" s="66"/>
      <c r="K39" s="66"/>
      <c r="L39" s="66"/>
      <c r="M39" s="66"/>
    </row>
    <row r="40" spans="1:13" ht="15.75" x14ac:dyDescent="0.25">
      <c r="A40" s="366" t="s">
        <v>247</v>
      </c>
      <c r="B40" s="366"/>
      <c r="C40" s="366"/>
      <c r="D40" s="366"/>
      <c r="E40" s="366"/>
      <c r="F40" s="366"/>
      <c r="G40" s="366"/>
      <c r="H40" s="366"/>
      <c r="I40" s="366"/>
      <c r="J40" s="366"/>
      <c r="K40" s="366"/>
      <c r="L40" s="366"/>
      <c r="M40" s="366"/>
    </row>
    <row r="41" spans="1:13" x14ac:dyDescent="0.2">
      <c r="H41" s="37"/>
      <c r="I41" s="37" t="s">
        <v>248</v>
      </c>
      <c r="J41" s="37"/>
      <c r="K41" s="37"/>
      <c r="L41" s="37"/>
    </row>
    <row r="42" spans="1:13" x14ac:dyDescent="0.2">
      <c r="B42" t="s">
        <v>249</v>
      </c>
      <c r="C42" s="446" t="s">
        <v>250</v>
      </c>
      <c r="D42" s="446"/>
      <c r="E42" s="446"/>
      <c r="F42" s="446"/>
      <c r="G42" s="446"/>
      <c r="H42" s="8" t="s">
        <v>251</v>
      </c>
      <c r="I42" s="2" t="s">
        <v>252</v>
      </c>
      <c r="J42" s="61" t="s">
        <v>19</v>
      </c>
      <c r="K42" s="61"/>
      <c r="L42" s="446" t="s">
        <v>19</v>
      </c>
      <c r="M42" s="446"/>
    </row>
    <row r="43" spans="1:13" x14ac:dyDescent="0.2">
      <c r="A43" s="67"/>
      <c r="B43" s="68">
        <f>+'Renglon 3'!E14</f>
        <v>0</v>
      </c>
      <c r="C43" s="69" t="str">
        <f>+'Renglon 3'!D14</f>
        <v>Descripción detallada</v>
      </c>
      <c r="D43" s="69"/>
      <c r="E43" s="69"/>
      <c r="F43" s="69"/>
      <c r="G43" s="69"/>
      <c r="H43" s="70">
        <f>+'Renglon 3'!I14</f>
        <v>0</v>
      </c>
      <c r="I43" s="71">
        <f>+'Renglon 3'!G14</f>
        <v>0</v>
      </c>
      <c r="J43" s="13">
        <f>+B43*I43</f>
        <v>0</v>
      </c>
      <c r="K43" s="13"/>
      <c r="L43" s="348">
        <f>B43*I43</f>
        <v>0</v>
      </c>
      <c r="M43" s="348"/>
    </row>
    <row r="44" spans="1:13" x14ac:dyDescent="0.2">
      <c r="A44" s="67"/>
      <c r="B44" s="68">
        <f>+'Renglon 3'!E15</f>
        <v>0</v>
      </c>
      <c r="C44" s="69" t="str">
        <f>+'Renglon 3'!D15</f>
        <v>Si necesita agregar, seleccione esta celda y presione el botón "INSERTAR"</v>
      </c>
      <c r="D44" s="69"/>
      <c r="E44" s="69"/>
      <c r="F44" s="69"/>
      <c r="G44" s="69"/>
      <c r="H44" s="70">
        <f>+'Renglon 3'!I15</f>
        <v>0</v>
      </c>
      <c r="I44" s="71">
        <f>+'Renglon 3'!G15</f>
        <v>0</v>
      </c>
      <c r="J44" s="13">
        <f>+B44*I44</f>
        <v>0</v>
      </c>
      <c r="K44" s="13"/>
      <c r="L44" s="348">
        <f>B44*I44</f>
        <v>0</v>
      </c>
      <c r="M44" s="348"/>
    </row>
    <row r="45" spans="1:13" x14ac:dyDescent="0.2">
      <c r="A45" s="67"/>
      <c r="B45" s="68">
        <f>+'Renglon 3'!E20</f>
        <v>0</v>
      </c>
      <c r="C45" s="69">
        <f>+'Renglon 3'!D20</f>
        <v>0</v>
      </c>
      <c r="D45" s="69"/>
      <c r="E45" s="69"/>
      <c r="F45" s="69"/>
      <c r="G45" s="69"/>
      <c r="H45" s="70">
        <f>+'Renglon 3'!I17</f>
        <v>0</v>
      </c>
      <c r="I45" s="71">
        <f>+'Renglon 3'!G20</f>
        <v>0</v>
      </c>
      <c r="J45" s="13">
        <f>+B45*I45</f>
        <v>0</v>
      </c>
      <c r="K45" s="13"/>
      <c r="L45" s="348">
        <f>B45*I45</f>
        <v>0</v>
      </c>
      <c r="M45" s="348"/>
    </row>
    <row r="46" spans="1:13" x14ac:dyDescent="0.2">
      <c r="A46" s="67"/>
      <c r="B46" s="68">
        <f>+'Renglon 3'!E21</f>
        <v>0</v>
      </c>
      <c r="C46" s="69" t="str">
        <f>+'Renglon 3'!D21</f>
        <v>Si necesita agregar, seleccione esta celda y presione el botón "INSERTAR"</v>
      </c>
      <c r="D46" s="69"/>
      <c r="E46" s="69"/>
      <c r="F46" s="69"/>
      <c r="G46" s="69"/>
      <c r="H46" s="70">
        <f>+'Renglon 3'!I18</f>
        <v>0</v>
      </c>
      <c r="I46" s="71">
        <f>+'Renglon 3'!G21</f>
        <v>0</v>
      </c>
      <c r="J46" s="13">
        <f>+B45*I46</f>
        <v>0</v>
      </c>
      <c r="K46" s="13"/>
      <c r="L46" s="348">
        <f>B45*I46</f>
        <v>0</v>
      </c>
      <c r="M46" s="348"/>
    </row>
    <row r="47" spans="1:13" x14ac:dyDescent="0.2">
      <c r="A47" s="67"/>
      <c r="B47" s="68">
        <f>+'Renglon 3'!E23</f>
        <v>0</v>
      </c>
      <c r="C47" s="69">
        <f>+'Renglon 3'!D23</f>
        <v>0</v>
      </c>
      <c r="D47" s="69"/>
      <c r="E47" s="69"/>
      <c r="F47" s="69"/>
      <c r="G47" s="69"/>
      <c r="H47" s="70">
        <f>+'Renglon 3'!I20</f>
        <v>0</v>
      </c>
      <c r="I47" s="71">
        <f>+'Renglon 3'!G23</f>
        <v>0</v>
      </c>
      <c r="J47" s="13">
        <f>+B46*I47</f>
        <v>0</v>
      </c>
      <c r="K47" s="13"/>
      <c r="L47" s="348">
        <f>B46*I47</f>
        <v>0</v>
      </c>
      <c r="M47" s="348"/>
    </row>
    <row r="48" spans="1:13" x14ac:dyDescent="0.2">
      <c r="A48" s="67"/>
      <c r="B48" s="68">
        <f>+'Renglon 3'!E24</f>
        <v>0</v>
      </c>
      <c r="C48" s="69" t="str">
        <f>+'Renglon 3'!D24</f>
        <v>Si necesita agregar, seleccione esta celda y presione el botón "INSERTAR"</v>
      </c>
      <c r="D48" s="69"/>
      <c r="E48" s="69"/>
      <c r="F48" s="69"/>
      <c r="G48" s="69"/>
      <c r="H48" s="70">
        <f>+'Renglon 3'!I21</f>
        <v>0</v>
      </c>
      <c r="I48" s="71">
        <f>+'Renglon 3'!G24</f>
        <v>0</v>
      </c>
      <c r="J48" s="13">
        <f>+B48*I48</f>
        <v>0</v>
      </c>
      <c r="K48" s="13"/>
      <c r="L48" s="348">
        <f>B48*I48</f>
        <v>0</v>
      </c>
      <c r="M48" s="348"/>
    </row>
    <row r="49" spans="1:14" x14ac:dyDescent="0.2">
      <c r="A49" s="67"/>
      <c r="B49" s="68">
        <f>+'Renglon 3'!E32</f>
        <v>0</v>
      </c>
      <c r="C49" s="69">
        <f>+'Renglon 3'!D32</f>
        <v>0</v>
      </c>
      <c r="D49" s="69"/>
      <c r="E49" s="69"/>
      <c r="F49" s="69"/>
      <c r="G49" s="69"/>
      <c r="H49" s="70">
        <f>+'Renglon 3'!I23</f>
        <v>0</v>
      </c>
      <c r="I49" s="71">
        <f>+'Renglon 3'!G32</f>
        <v>0</v>
      </c>
      <c r="J49" s="13">
        <f>+B47*I49</f>
        <v>0</v>
      </c>
      <c r="K49" s="13"/>
      <c r="L49" s="348">
        <f>B47*I49</f>
        <v>0</v>
      </c>
      <c r="M49" s="348"/>
    </row>
    <row r="50" spans="1:14" x14ac:dyDescent="0.2">
      <c r="A50" s="67"/>
      <c r="B50" s="68">
        <f>+'Renglon 3'!E33</f>
        <v>0</v>
      </c>
      <c r="C50" s="69" t="str">
        <f>+'Renglon 3'!D33</f>
        <v>Si necesita agregar, seleccione esta celda y presione el botón "INSERTAR"</v>
      </c>
      <c r="D50" s="69"/>
      <c r="E50" s="69"/>
      <c r="F50" s="69"/>
      <c r="G50" s="69"/>
      <c r="H50" s="70">
        <f>+'Renglon 3'!I24</f>
        <v>0</v>
      </c>
      <c r="I50" s="71">
        <f>+'Renglon 3'!G33</f>
        <v>0</v>
      </c>
      <c r="J50" s="13">
        <f>+B48*I50</f>
        <v>0</v>
      </c>
      <c r="K50" s="13"/>
      <c r="L50" s="348">
        <f>B48*I50</f>
        <v>0</v>
      </c>
      <c r="M50" s="348"/>
    </row>
    <row r="51" spans="1:14" x14ac:dyDescent="0.2">
      <c r="A51" s="67"/>
      <c r="B51" s="68" t="e">
        <f>+'Renglon 3'!#REF!</f>
        <v>#REF!</v>
      </c>
      <c r="C51" s="69" t="e">
        <f>+'Renglon 3'!#REF!</f>
        <v>#REF!</v>
      </c>
      <c r="D51" s="69"/>
      <c r="E51" s="69"/>
      <c r="F51" s="69"/>
      <c r="G51" s="69"/>
      <c r="H51" s="70" t="e">
        <f>+'Renglon 3'!#REF!</f>
        <v>#REF!</v>
      </c>
      <c r="I51" s="71" t="e">
        <f>+'Renglon 3'!#REF!</f>
        <v>#REF!</v>
      </c>
      <c r="J51" s="13" t="e">
        <f>+B50*I51</f>
        <v>#REF!</v>
      </c>
      <c r="K51" s="13"/>
      <c r="L51" s="348" t="e">
        <f>B50*I51</f>
        <v>#REF!</v>
      </c>
      <c r="M51" s="348"/>
    </row>
    <row r="52" spans="1:14" x14ac:dyDescent="0.2">
      <c r="A52" s="67"/>
      <c r="B52" s="67"/>
      <c r="C52" s="69"/>
      <c r="D52" s="69"/>
      <c r="E52" s="69"/>
      <c r="F52" s="69"/>
      <c r="G52" s="69"/>
      <c r="H52" s="70"/>
      <c r="I52" s="71"/>
      <c r="J52" s="13" t="e">
        <f>+B51*I52</f>
        <v>#REF!</v>
      </c>
      <c r="K52" s="13"/>
      <c r="L52" s="348" t="e">
        <f>B51*I52</f>
        <v>#REF!</v>
      </c>
      <c r="M52" s="348"/>
    </row>
    <row r="53" spans="1:14" x14ac:dyDescent="0.2">
      <c r="C53" s="446" t="s">
        <v>253</v>
      </c>
      <c r="D53" s="446"/>
      <c r="E53" s="446"/>
      <c r="F53" s="446"/>
      <c r="G53" s="446"/>
      <c r="H53" s="446"/>
      <c r="J53" s="13" t="e">
        <f>SUM(J43:M52)</f>
        <v>#REF!</v>
      </c>
      <c r="K53" s="13"/>
      <c r="L53" s="348" t="e">
        <f>SUM(L43:M52)</f>
        <v>#REF!</v>
      </c>
      <c r="M53" s="348"/>
    </row>
    <row r="54" spans="1:14" x14ac:dyDescent="0.2">
      <c r="A54" s="66"/>
      <c r="B54" s="66"/>
      <c r="C54" s="66"/>
      <c r="D54" s="66"/>
      <c r="E54" s="66"/>
      <c r="F54" s="66"/>
      <c r="G54" s="66"/>
      <c r="H54" s="66"/>
      <c r="I54" s="66"/>
      <c r="J54" s="66"/>
      <c r="K54" s="66"/>
      <c r="L54" s="66"/>
      <c r="M54" s="66"/>
    </row>
    <row r="55" spans="1:14" ht="15.75" x14ac:dyDescent="0.25">
      <c r="A55" s="366" t="s">
        <v>254</v>
      </c>
      <c r="B55" s="366"/>
      <c r="C55" s="366"/>
      <c r="D55" s="366"/>
      <c r="E55" s="366"/>
      <c r="F55" s="366"/>
      <c r="G55" s="366"/>
      <c r="H55" s="366"/>
      <c r="I55" s="366"/>
      <c r="J55" s="366"/>
      <c r="K55" s="366"/>
      <c r="L55" s="366"/>
      <c r="M55" s="366"/>
      <c r="N55" s="6"/>
    </row>
    <row r="56" spans="1:14" ht="15.75" customHeight="1" x14ac:dyDescent="0.25">
      <c r="A56" s="366" t="s">
        <v>255</v>
      </c>
      <c r="B56" s="366"/>
      <c r="C56" s="366"/>
      <c r="D56" s="366"/>
      <c r="E56" s="366"/>
      <c r="F56" s="366"/>
      <c r="G56" s="366"/>
      <c r="H56" s="366"/>
      <c r="I56" s="366"/>
      <c r="J56" s="366"/>
      <c r="K56" s="366"/>
      <c r="L56" s="366"/>
      <c r="M56" s="366"/>
      <c r="N56" s="6"/>
    </row>
    <row r="58" spans="1:14" x14ac:dyDescent="0.2">
      <c r="H58" s="446" t="s">
        <v>256</v>
      </c>
      <c r="I58" s="446"/>
      <c r="L58" s="446" t="s">
        <v>257</v>
      </c>
      <c r="M58" s="446"/>
    </row>
    <row r="59" spans="1:14" x14ac:dyDescent="0.2">
      <c r="A59" t="s">
        <v>258</v>
      </c>
      <c r="B59" s="446" t="s">
        <v>234</v>
      </c>
      <c r="C59" s="446"/>
      <c r="D59" t="s">
        <v>259</v>
      </c>
      <c r="H59" s="72" t="s">
        <v>13</v>
      </c>
      <c r="I59" s="72" t="s">
        <v>14</v>
      </c>
      <c r="L59" s="72" t="s">
        <v>260</v>
      </c>
      <c r="M59" s="72" t="s">
        <v>19</v>
      </c>
    </row>
    <row r="60" spans="1:14" x14ac:dyDescent="0.2">
      <c r="A60" s="68"/>
      <c r="B60" s="448"/>
      <c r="C60" s="448"/>
      <c r="D60" s="448"/>
      <c r="E60" s="448"/>
      <c r="F60" s="448"/>
      <c r="G60" s="448"/>
      <c r="H60" s="73"/>
      <c r="I60" s="73"/>
      <c r="J60" s="69"/>
      <c r="K60" s="69"/>
      <c r="L60" s="74"/>
      <c r="M60" s="12">
        <f t="shared" ref="M60:M73" si="0">+A60*(I60-H60+1)*L60</f>
        <v>0</v>
      </c>
    </row>
    <row r="61" spans="1:14" x14ac:dyDescent="0.2">
      <c r="A61" s="68"/>
      <c r="B61" s="448"/>
      <c r="C61" s="448"/>
      <c r="D61" s="448"/>
      <c r="E61" s="448"/>
      <c r="F61" s="448"/>
      <c r="G61" s="448"/>
      <c r="H61" s="73"/>
      <c r="I61" s="73"/>
      <c r="J61" s="69"/>
      <c r="K61" s="69"/>
      <c r="L61" s="74"/>
      <c r="M61" s="12">
        <f t="shared" si="0"/>
        <v>0</v>
      </c>
    </row>
    <row r="62" spans="1:14" x14ac:dyDescent="0.2">
      <c r="A62" s="68"/>
      <c r="B62" s="448"/>
      <c r="C62" s="448"/>
      <c r="D62" s="448"/>
      <c r="E62" s="448"/>
      <c r="F62" s="448"/>
      <c r="G62" s="448"/>
      <c r="H62" s="73"/>
      <c r="I62" s="73"/>
      <c r="J62" s="69"/>
      <c r="K62" s="69"/>
      <c r="L62" s="74"/>
      <c r="M62" s="12">
        <f t="shared" si="0"/>
        <v>0</v>
      </c>
    </row>
    <row r="63" spans="1:14" x14ac:dyDescent="0.2">
      <c r="A63" s="68"/>
      <c r="B63" s="448"/>
      <c r="C63" s="448"/>
      <c r="D63" s="448"/>
      <c r="E63" s="448"/>
      <c r="F63" s="448"/>
      <c r="G63" s="448"/>
      <c r="H63" s="73"/>
      <c r="I63" s="73"/>
      <c r="J63" s="69"/>
      <c r="K63" s="69"/>
      <c r="L63" s="74"/>
      <c r="M63" s="12">
        <f t="shared" si="0"/>
        <v>0</v>
      </c>
    </row>
    <row r="64" spans="1:14" x14ac:dyDescent="0.2">
      <c r="A64" s="68"/>
      <c r="B64" s="448"/>
      <c r="C64" s="448"/>
      <c r="D64" s="448"/>
      <c r="E64" s="448"/>
      <c r="F64" s="448"/>
      <c r="G64" s="448"/>
      <c r="H64" s="73"/>
      <c r="I64" s="73"/>
      <c r="J64" s="69"/>
      <c r="K64" s="69"/>
      <c r="L64" s="74"/>
      <c r="M64" s="12">
        <f t="shared" si="0"/>
        <v>0</v>
      </c>
    </row>
    <row r="65" spans="1:13" x14ac:dyDescent="0.2">
      <c r="A65" s="68"/>
      <c r="B65" s="448"/>
      <c r="C65" s="448"/>
      <c r="D65" s="448"/>
      <c r="E65" s="448"/>
      <c r="F65" s="448"/>
      <c r="G65" s="448"/>
      <c r="H65" s="73"/>
      <c r="I65" s="73"/>
      <c r="J65" s="69"/>
      <c r="K65" s="69"/>
      <c r="L65" s="74"/>
      <c r="M65" s="12">
        <f t="shared" si="0"/>
        <v>0</v>
      </c>
    </row>
    <row r="66" spans="1:13" x14ac:dyDescent="0.2">
      <c r="A66" s="68"/>
      <c r="B66" s="448"/>
      <c r="C66" s="448"/>
      <c r="D66" s="448"/>
      <c r="E66" s="448"/>
      <c r="F66" s="448"/>
      <c r="G66" s="448"/>
      <c r="H66" s="73"/>
      <c r="I66" s="73"/>
      <c r="J66" s="69"/>
      <c r="K66" s="69"/>
      <c r="L66" s="74"/>
      <c r="M66" s="12">
        <f t="shared" si="0"/>
        <v>0</v>
      </c>
    </row>
    <row r="67" spans="1:13" x14ac:dyDescent="0.2">
      <c r="A67" s="68"/>
      <c r="B67" s="448"/>
      <c r="C67" s="448"/>
      <c r="D67" s="448"/>
      <c r="E67" s="448"/>
      <c r="F67" s="448"/>
      <c r="G67" s="448"/>
      <c r="H67" s="73"/>
      <c r="I67" s="73"/>
      <c r="J67" s="69"/>
      <c r="K67" s="69"/>
      <c r="L67" s="74"/>
      <c r="M67" s="12">
        <f t="shared" si="0"/>
        <v>0</v>
      </c>
    </row>
    <row r="68" spans="1:13" x14ac:dyDescent="0.2">
      <c r="A68" s="68"/>
      <c r="B68" s="448"/>
      <c r="C68" s="448"/>
      <c r="D68" s="448"/>
      <c r="E68" s="448"/>
      <c r="F68" s="448"/>
      <c r="G68" s="448"/>
      <c r="H68" s="73"/>
      <c r="I68" s="73"/>
      <c r="J68" s="69"/>
      <c r="K68" s="69"/>
      <c r="L68" s="74"/>
      <c r="M68" s="12">
        <f t="shared" si="0"/>
        <v>0</v>
      </c>
    </row>
    <row r="69" spans="1:13" x14ac:dyDescent="0.2">
      <c r="A69" s="68"/>
      <c r="B69" s="448"/>
      <c r="C69" s="448"/>
      <c r="D69" s="448"/>
      <c r="E69" s="448"/>
      <c r="F69" s="448"/>
      <c r="G69" s="448"/>
      <c r="H69" s="73"/>
      <c r="I69" s="73"/>
      <c r="J69" s="69"/>
      <c r="K69" s="69"/>
      <c r="L69" s="74"/>
      <c r="M69" s="12">
        <f t="shared" si="0"/>
        <v>0</v>
      </c>
    </row>
    <row r="70" spans="1:13" x14ac:dyDescent="0.2">
      <c r="A70" s="68"/>
      <c r="B70" s="448"/>
      <c r="C70" s="448"/>
      <c r="D70" s="448"/>
      <c r="E70" s="448"/>
      <c r="F70" s="448"/>
      <c r="G70" s="448"/>
      <c r="H70" s="73"/>
      <c r="I70" s="73"/>
      <c r="J70" s="69"/>
      <c r="K70" s="69"/>
      <c r="L70" s="74"/>
      <c r="M70" s="12">
        <f t="shared" si="0"/>
        <v>0</v>
      </c>
    </row>
    <row r="71" spans="1:13" x14ac:dyDescent="0.2">
      <c r="A71" s="68"/>
      <c r="B71" s="448"/>
      <c r="C71" s="448"/>
      <c r="D71" s="448"/>
      <c r="E71" s="448"/>
      <c r="F71" s="448"/>
      <c r="G71" s="448"/>
      <c r="H71" s="73"/>
      <c r="I71" s="73"/>
      <c r="J71" s="69"/>
      <c r="K71" s="69"/>
      <c r="L71" s="74"/>
      <c r="M71" s="12">
        <f t="shared" si="0"/>
        <v>0</v>
      </c>
    </row>
    <row r="72" spans="1:13" x14ac:dyDescent="0.2">
      <c r="A72" s="68"/>
      <c r="B72" s="448"/>
      <c r="C72" s="448"/>
      <c r="D72" s="448"/>
      <c r="E72" s="448"/>
      <c r="F72" s="448"/>
      <c r="G72" s="448"/>
      <c r="H72" s="73"/>
      <c r="I72" s="73"/>
      <c r="J72" s="69"/>
      <c r="K72" s="69"/>
      <c r="L72" s="74"/>
      <c r="M72" s="12">
        <f t="shared" si="0"/>
        <v>0</v>
      </c>
    </row>
    <row r="73" spans="1:13" x14ac:dyDescent="0.2">
      <c r="A73" s="68"/>
      <c r="B73" s="448"/>
      <c r="C73" s="448"/>
      <c r="D73" s="448"/>
      <c r="E73" s="448"/>
      <c r="F73" s="448"/>
      <c r="G73" s="448"/>
      <c r="H73" s="73"/>
      <c r="I73" s="73"/>
      <c r="J73" s="69"/>
      <c r="K73" s="69"/>
      <c r="L73" s="74"/>
      <c r="M73" s="12">
        <f t="shared" si="0"/>
        <v>0</v>
      </c>
    </row>
    <row r="74" spans="1:13" x14ac:dyDescent="0.2">
      <c r="B74" s="37"/>
      <c r="C74" s="446" t="s">
        <v>261</v>
      </c>
      <c r="D74" s="446"/>
      <c r="E74" s="446"/>
      <c r="F74" s="446"/>
      <c r="G74" s="446"/>
      <c r="H74" s="446"/>
      <c r="M74" s="12">
        <f>SUM(M60:M73)</f>
        <v>0</v>
      </c>
    </row>
    <row r="75" spans="1:13" x14ac:dyDescent="0.2">
      <c r="A75" s="66"/>
      <c r="B75" s="66"/>
      <c r="C75" s="66"/>
      <c r="D75" s="66"/>
      <c r="E75" s="66"/>
      <c r="F75" s="66"/>
      <c r="G75" s="66"/>
      <c r="H75" s="66"/>
      <c r="I75" s="66"/>
      <c r="J75" s="66"/>
      <c r="K75" s="66"/>
      <c r="L75" s="66"/>
      <c r="M75" s="66"/>
    </row>
    <row r="76" spans="1:13" ht="15.75" x14ac:dyDescent="0.25">
      <c r="A76" s="366" t="s">
        <v>262</v>
      </c>
      <c r="B76" s="366"/>
      <c r="C76" s="366"/>
      <c r="D76" s="366"/>
      <c r="E76" s="366"/>
      <c r="F76" s="366"/>
      <c r="G76" s="366"/>
      <c r="H76" s="366"/>
      <c r="I76" s="366"/>
      <c r="J76" s="366"/>
      <c r="K76" s="366"/>
      <c r="L76" s="366"/>
      <c r="M76" s="366"/>
    </row>
    <row r="78" spans="1:13" x14ac:dyDescent="0.2">
      <c r="A78" t="s">
        <v>258</v>
      </c>
      <c r="H78" s="446" t="s">
        <v>256</v>
      </c>
      <c r="I78" s="446"/>
      <c r="L78" s="446" t="s">
        <v>257</v>
      </c>
      <c r="M78" s="446"/>
    </row>
    <row r="79" spans="1:13" x14ac:dyDescent="0.2">
      <c r="A79" t="s">
        <v>263</v>
      </c>
      <c r="B79" s="446" t="s">
        <v>234</v>
      </c>
      <c r="C79" s="446"/>
      <c r="D79" s="446" t="s">
        <v>264</v>
      </c>
      <c r="E79" s="446"/>
      <c r="F79" s="446"/>
      <c r="G79" s="446"/>
      <c r="H79" s="72" t="s">
        <v>13</v>
      </c>
      <c r="I79" s="72" t="s">
        <v>14</v>
      </c>
      <c r="L79" s="72" t="s">
        <v>265</v>
      </c>
      <c r="M79" s="72" t="s">
        <v>19</v>
      </c>
    </row>
    <row r="80" spans="1:13" x14ac:dyDescent="0.2">
      <c r="A80" s="68"/>
      <c r="B80" s="448"/>
      <c r="C80" s="448"/>
      <c r="D80" s="448"/>
      <c r="E80" s="448"/>
      <c r="F80" s="448"/>
      <c r="G80" s="448"/>
      <c r="H80" s="73"/>
      <c r="I80" s="73"/>
      <c r="J80" s="69"/>
      <c r="K80" s="69"/>
      <c r="L80" s="74"/>
      <c r="M80" s="12">
        <f t="shared" ref="M80:M94" si="1">+A80*L80</f>
        <v>0</v>
      </c>
    </row>
    <row r="81" spans="1:13" x14ac:dyDescent="0.2">
      <c r="A81" s="68"/>
      <c r="B81" s="448"/>
      <c r="C81" s="448"/>
      <c r="D81" s="448"/>
      <c r="E81" s="448"/>
      <c r="F81" s="448"/>
      <c r="G81" s="448"/>
      <c r="H81" s="73"/>
      <c r="I81" s="73"/>
      <c r="J81" s="69"/>
      <c r="K81" s="69"/>
      <c r="L81" s="74"/>
      <c r="M81" s="12">
        <f t="shared" si="1"/>
        <v>0</v>
      </c>
    </row>
    <row r="82" spans="1:13" x14ac:dyDescent="0.2">
      <c r="A82" s="68"/>
      <c r="B82" s="448"/>
      <c r="C82" s="448"/>
      <c r="D82" s="448"/>
      <c r="E82" s="448"/>
      <c r="F82" s="448"/>
      <c r="G82" s="448"/>
      <c r="H82" s="73"/>
      <c r="I82" s="73"/>
      <c r="J82" s="69"/>
      <c r="K82" s="69"/>
      <c r="L82" s="74"/>
      <c r="M82" s="12">
        <f t="shared" si="1"/>
        <v>0</v>
      </c>
    </row>
    <row r="83" spans="1:13" x14ac:dyDescent="0.2">
      <c r="A83" s="68"/>
      <c r="B83" s="448"/>
      <c r="C83" s="448"/>
      <c r="D83" s="448"/>
      <c r="E83" s="448"/>
      <c r="F83" s="448"/>
      <c r="G83" s="448"/>
      <c r="H83" s="73"/>
      <c r="I83" s="73"/>
      <c r="J83" s="69"/>
      <c r="K83" s="69"/>
      <c r="L83" s="74"/>
      <c r="M83" s="12">
        <f t="shared" si="1"/>
        <v>0</v>
      </c>
    </row>
    <row r="84" spans="1:13" x14ac:dyDescent="0.2">
      <c r="A84" s="68"/>
      <c r="B84" s="448"/>
      <c r="C84" s="448"/>
      <c r="D84" s="448"/>
      <c r="E84" s="448"/>
      <c r="F84" s="448"/>
      <c r="G84" s="448"/>
      <c r="H84" s="73"/>
      <c r="I84" s="73"/>
      <c r="J84" s="69"/>
      <c r="K84" s="69"/>
      <c r="L84" s="74"/>
      <c r="M84" s="12">
        <f t="shared" si="1"/>
        <v>0</v>
      </c>
    </row>
    <row r="85" spans="1:13" x14ac:dyDescent="0.2">
      <c r="A85" s="68"/>
      <c r="B85" s="448"/>
      <c r="C85" s="448"/>
      <c r="D85" s="448"/>
      <c r="E85" s="448"/>
      <c r="F85" s="448"/>
      <c r="G85" s="448"/>
      <c r="H85" s="73"/>
      <c r="I85" s="73"/>
      <c r="J85" s="69"/>
      <c r="K85" s="69"/>
      <c r="L85" s="74"/>
      <c r="M85" s="12">
        <f t="shared" si="1"/>
        <v>0</v>
      </c>
    </row>
    <row r="86" spans="1:13" x14ac:dyDescent="0.2">
      <c r="A86" s="68"/>
      <c r="B86" s="448"/>
      <c r="C86" s="448"/>
      <c r="D86" s="448"/>
      <c r="E86" s="448"/>
      <c r="F86" s="448"/>
      <c r="G86" s="448"/>
      <c r="H86" s="73"/>
      <c r="I86" s="73"/>
      <c r="J86" s="69"/>
      <c r="K86" s="69"/>
      <c r="L86" s="74"/>
      <c r="M86" s="12">
        <f t="shared" si="1"/>
        <v>0</v>
      </c>
    </row>
    <row r="87" spans="1:13" x14ac:dyDescent="0.2">
      <c r="A87" s="68"/>
      <c r="B87" s="448"/>
      <c r="C87" s="448"/>
      <c r="D87" s="448"/>
      <c r="E87" s="448"/>
      <c r="F87" s="448"/>
      <c r="G87" s="448"/>
      <c r="H87" s="73"/>
      <c r="I87" s="73"/>
      <c r="J87" s="69"/>
      <c r="K87" s="69"/>
      <c r="L87" s="74"/>
      <c r="M87" s="12">
        <f t="shared" si="1"/>
        <v>0</v>
      </c>
    </row>
    <row r="88" spans="1:13" x14ac:dyDescent="0.2">
      <c r="A88" s="68"/>
      <c r="B88" s="448"/>
      <c r="C88" s="448"/>
      <c r="D88" s="448"/>
      <c r="E88" s="448"/>
      <c r="F88" s="448"/>
      <c r="G88" s="448"/>
      <c r="H88" s="73"/>
      <c r="I88" s="73"/>
      <c r="J88" s="69"/>
      <c r="K88" s="69"/>
      <c r="L88" s="74"/>
      <c r="M88" s="12">
        <f t="shared" si="1"/>
        <v>0</v>
      </c>
    </row>
    <row r="89" spans="1:13" x14ac:dyDescent="0.2">
      <c r="A89" s="68"/>
      <c r="B89" s="448"/>
      <c r="C89" s="448"/>
      <c r="D89" s="448"/>
      <c r="E89" s="448"/>
      <c r="F89" s="448"/>
      <c r="G89" s="448"/>
      <c r="H89" s="73"/>
      <c r="I89" s="73"/>
      <c r="J89" s="69"/>
      <c r="K89" s="69"/>
      <c r="L89" s="74"/>
      <c r="M89" s="12">
        <f t="shared" si="1"/>
        <v>0</v>
      </c>
    </row>
    <row r="90" spans="1:13" x14ac:dyDescent="0.2">
      <c r="A90" s="68"/>
      <c r="B90" s="448"/>
      <c r="C90" s="448"/>
      <c r="D90" s="448"/>
      <c r="E90" s="448"/>
      <c r="F90" s="448"/>
      <c r="G90" s="448"/>
      <c r="H90" s="73"/>
      <c r="I90" s="73"/>
      <c r="J90" s="69"/>
      <c r="K90" s="69"/>
      <c r="L90" s="74"/>
      <c r="M90" s="12">
        <f t="shared" si="1"/>
        <v>0</v>
      </c>
    </row>
    <row r="91" spans="1:13" x14ac:dyDescent="0.2">
      <c r="A91" s="68"/>
      <c r="B91" s="448"/>
      <c r="C91" s="448"/>
      <c r="D91" s="448"/>
      <c r="E91" s="448"/>
      <c r="F91" s="448"/>
      <c r="G91" s="448"/>
      <c r="H91" s="73"/>
      <c r="I91" s="73"/>
      <c r="J91" s="69"/>
      <c r="K91" s="69"/>
      <c r="L91" s="74"/>
      <c r="M91" s="12">
        <f t="shared" si="1"/>
        <v>0</v>
      </c>
    </row>
    <row r="92" spans="1:13" x14ac:dyDescent="0.2">
      <c r="A92" s="68"/>
      <c r="B92" s="448"/>
      <c r="C92" s="448"/>
      <c r="D92" s="448"/>
      <c r="E92" s="448"/>
      <c r="F92" s="448"/>
      <c r="G92" s="448"/>
      <c r="H92" s="73"/>
      <c r="I92" s="73"/>
      <c r="J92" s="69"/>
      <c r="K92" s="69"/>
      <c r="L92" s="74"/>
      <c r="M92" s="12">
        <f t="shared" si="1"/>
        <v>0</v>
      </c>
    </row>
    <row r="93" spans="1:13" x14ac:dyDescent="0.2">
      <c r="A93" s="68"/>
      <c r="B93" s="448"/>
      <c r="C93" s="448"/>
      <c r="D93" s="448"/>
      <c r="E93" s="448"/>
      <c r="F93" s="448"/>
      <c r="G93" s="448"/>
      <c r="H93" s="73"/>
      <c r="I93" s="73"/>
      <c r="J93" s="69"/>
      <c r="K93" s="69"/>
      <c r="L93" s="74"/>
      <c r="M93" s="12">
        <f t="shared" si="1"/>
        <v>0</v>
      </c>
    </row>
    <row r="94" spans="1:13" x14ac:dyDescent="0.2">
      <c r="A94" s="68"/>
      <c r="B94" s="448"/>
      <c r="C94" s="448"/>
      <c r="D94" s="448"/>
      <c r="E94" s="448"/>
      <c r="F94" s="448"/>
      <c r="G94" s="448"/>
      <c r="H94" s="73"/>
      <c r="I94" s="73"/>
      <c r="J94" s="69"/>
      <c r="K94" s="69"/>
      <c r="L94" s="74"/>
      <c r="M94" s="12">
        <f t="shared" si="1"/>
        <v>0</v>
      </c>
    </row>
    <row r="95" spans="1:13" x14ac:dyDescent="0.2">
      <c r="B95" s="37"/>
      <c r="C95" s="446" t="s">
        <v>266</v>
      </c>
      <c r="D95" s="446"/>
      <c r="E95" s="446"/>
      <c r="F95" s="446"/>
      <c r="G95" s="446"/>
      <c r="H95" s="446"/>
      <c r="L95" s="12"/>
      <c r="M95" s="12">
        <f>SUM(M80:M94)</f>
        <v>0</v>
      </c>
    </row>
  </sheetData>
  <mergeCells count="101">
    <mergeCell ref="B94:C94"/>
    <mergeCell ref="D94:G94"/>
    <mergeCell ref="C95:H95"/>
    <mergeCell ref="B89:C89"/>
    <mergeCell ref="D89:G89"/>
    <mergeCell ref="B90:C90"/>
    <mergeCell ref="D90:G90"/>
    <mergeCell ref="B91:C91"/>
    <mergeCell ref="D91:G91"/>
    <mergeCell ref="B92:C92"/>
    <mergeCell ref="D92:G92"/>
    <mergeCell ref="B93:C93"/>
    <mergeCell ref="D93:G93"/>
    <mergeCell ref="B84:C84"/>
    <mergeCell ref="D84:G84"/>
    <mergeCell ref="B85:C85"/>
    <mergeCell ref="D85:G85"/>
    <mergeCell ref="B86:C86"/>
    <mergeCell ref="D86:G86"/>
    <mergeCell ref="B87:C87"/>
    <mergeCell ref="D87:G87"/>
    <mergeCell ref="B88:C88"/>
    <mergeCell ref="D88:G88"/>
    <mergeCell ref="B79:C79"/>
    <mergeCell ref="D79:G79"/>
    <mergeCell ref="B80:C80"/>
    <mergeCell ref="D80:G80"/>
    <mergeCell ref="B81:C81"/>
    <mergeCell ref="D81:G81"/>
    <mergeCell ref="B82:C82"/>
    <mergeCell ref="D82:G82"/>
    <mergeCell ref="B83:C83"/>
    <mergeCell ref="D83:G83"/>
    <mergeCell ref="B71:C71"/>
    <mergeCell ref="D71:G71"/>
    <mergeCell ref="B72:C72"/>
    <mergeCell ref="D72:G72"/>
    <mergeCell ref="B73:C73"/>
    <mergeCell ref="D73:G73"/>
    <mergeCell ref="C74:H74"/>
    <mergeCell ref="A76:M76"/>
    <mergeCell ref="H78:I78"/>
    <mergeCell ref="L78:M78"/>
    <mergeCell ref="B66:C66"/>
    <mergeCell ref="D66:G66"/>
    <mergeCell ref="B67:C67"/>
    <mergeCell ref="D67:G67"/>
    <mergeCell ref="B68:C68"/>
    <mergeCell ref="D68:G68"/>
    <mergeCell ref="B69:C69"/>
    <mergeCell ref="D69:G69"/>
    <mergeCell ref="B70:C70"/>
    <mergeCell ref="D70:G70"/>
    <mergeCell ref="B61:C61"/>
    <mergeCell ref="D61:G61"/>
    <mergeCell ref="B62:C62"/>
    <mergeCell ref="D62:G62"/>
    <mergeCell ref="B63:C63"/>
    <mergeCell ref="D63:G63"/>
    <mergeCell ref="B64:C64"/>
    <mergeCell ref="D64:G64"/>
    <mergeCell ref="B65:C65"/>
    <mergeCell ref="D65:G65"/>
    <mergeCell ref="L52:M52"/>
    <mergeCell ref="C53:H53"/>
    <mergeCell ref="L53:M53"/>
    <mergeCell ref="A55:M55"/>
    <mergeCell ref="A56:M56"/>
    <mergeCell ref="H58:I58"/>
    <mergeCell ref="L58:M58"/>
    <mergeCell ref="B59:C59"/>
    <mergeCell ref="B60:C60"/>
    <mergeCell ref="D60:G60"/>
    <mergeCell ref="L43:M43"/>
    <mergeCell ref="L44:M44"/>
    <mergeCell ref="L45:M45"/>
    <mergeCell ref="L46:M46"/>
    <mergeCell ref="L47:M47"/>
    <mergeCell ref="L48:M48"/>
    <mergeCell ref="L49:M49"/>
    <mergeCell ref="L50:M50"/>
    <mergeCell ref="L51:M51"/>
    <mergeCell ref="B23:C23"/>
    <mergeCell ref="B24:C24"/>
    <mergeCell ref="B25:C25"/>
    <mergeCell ref="B26:C26"/>
    <mergeCell ref="B27:C27"/>
    <mergeCell ref="F29:G29"/>
    <mergeCell ref="L29:M29"/>
    <mergeCell ref="A40:M40"/>
    <mergeCell ref="C42:G42"/>
    <mergeCell ref="L42:M42"/>
    <mergeCell ref="A6:M6"/>
    <mergeCell ref="A8:M8"/>
    <mergeCell ref="F11:M11"/>
    <mergeCell ref="F13:H13"/>
    <mergeCell ref="A18:M18"/>
    <mergeCell ref="A19:M19"/>
    <mergeCell ref="F21:G21"/>
    <mergeCell ref="L21:M21"/>
    <mergeCell ref="B22:C22"/>
  </mergeCells>
  <pageMargins left="0.78749999999999998" right="0.78749999999999998" top="1.0249999999999999" bottom="1.0249999999999999" header="0.78749999999999998" footer="0.78749999999999998"/>
  <pageSetup paperSize="0" scale="0" firstPageNumber="0" orientation="portrait" usePrinterDefaults="0" horizontalDpi="0" verticalDpi="0" copies="0"/>
  <headerFooter>
    <oddHeader>&amp;C&amp;A</oddHeader>
    <oddFooter>&amp;CPage &amp;P</oddFooter>
  </headerFooter>
  <drawing r:id="rId1"/>
  <legacy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9"/>
  <sheetViews>
    <sheetView workbookViewId="0">
      <selection activeCell="B19" sqref="B19:D19"/>
    </sheetView>
  </sheetViews>
  <sheetFormatPr baseColWidth="10" defaultRowHeight="12.75" x14ac:dyDescent="0.2"/>
  <sheetData>
    <row r="1" spans="1:7" x14ac:dyDescent="0.2">
      <c r="A1" t="s">
        <v>285</v>
      </c>
      <c r="B1" t="s">
        <v>286</v>
      </c>
      <c r="C1" t="s">
        <v>310</v>
      </c>
      <c r="D1" t="s">
        <v>267</v>
      </c>
      <c r="E1" t="s">
        <v>311</v>
      </c>
      <c r="F1" t="s">
        <v>312</v>
      </c>
      <c r="G1">
        <v>321</v>
      </c>
    </row>
    <row r="2" spans="1:7" x14ac:dyDescent="0.2">
      <c r="A2" t="s">
        <v>283</v>
      </c>
      <c r="B2">
        <v>909</v>
      </c>
      <c r="C2">
        <v>260</v>
      </c>
      <c r="D2">
        <v>120</v>
      </c>
      <c r="E2">
        <v>127</v>
      </c>
      <c r="F2">
        <v>150</v>
      </c>
      <c r="G2">
        <v>322</v>
      </c>
    </row>
    <row r="3" spans="1:7" x14ac:dyDescent="0.2">
      <c r="A3" t="s">
        <v>284</v>
      </c>
      <c r="B3">
        <v>972</v>
      </c>
      <c r="C3">
        <v>260</v>
      </c>
      <c r="D3">
        <v>120</v>
      </c>
      <c r="E3">
        <v>127</v>
      </c>
      <c r="F3">
        <v>150</v>
      </c>
      <c r="G3">
        <v>323</v>
      </c>
    </row>
    <row r="4" spans="1:7" x14ac:dyDescent="0.2">
      <c r="A4" t="s">
        <v>271</v>
      </c>
      <c r="B4">
        <v>1461</v>
      </c>
      <c r="C4">
        <v>300</v>
      </c>
      <c r="D4">
        <v>128</v>
      </c>
      <c r="E4">
        <v>165</v>
      </c>
      <c r="F4">
        <v>195</v>
      </c>
      <c r="G4">
        <v>324</v>
      </c>
    </row>
    <row r="5" spans="1:7" x14ac:dyDescent="0.2">
      <c r="A5" t="s">
        <v>272</v>
      </c>
      <c r="B5">
        <v>1607</v>
      </c>
      <c r="C5">
        <v>300</v>
      </c>
      <c r="D5">
        <v>128</v>
      </c>
      <c r="E5">
        <v>165</v>
      </c>
      <c r="F5">
        <v>195</v>
      </c>
      <c r="G5">
        <v>325</v>
      </c>
    </row>
    <row r="6" spans="1:7" x14ac:dyDescent="0.2">
      <c r="A6" t="s">
        <v>273</v>
      </c>
      <c r="B6">
        <v>1768</v>
      </c>
      <c r="C6">
        <v>300</v>
      </c>
      <c r="D6">
        <v>128</v>
      </c>
      <c r="E6">
        <v>165</v>
      </c>
      <c r="F6">
        <v>195</v>
      </c>
      <c r="G6">
        <v>326</v>
      </c>
    </row>
    <row r="7" spans="1:7" x14ac:dyDescent="0.2">
      <c r="A7" t="s">
        <v>274</v>
      </c>
      <c r="B7">
        <v>1945</v>
      </c>
      <c r="C7">
        <v>300</v>
      </c>
      <c r="D7">
        <v>128</v>
      </c>
      <c r="E7">
        <v>165</v>
      </c>
      <c r="F7">
        <v>195</v>
      </c>
      <c r="G7">
        <v>327</v>
      </c>
    </row>
    <row r="8" spans="1:7" x14ac:dyDescent="0.2">
      <c r="A8" t="s">
        <v>275</v>
      </c>
      <c r="B8">
        <v>2140</v>
      </c>
      <c r="C8">
        <v>300</v>
      </c>
      <c r="D8">
        <v>128</v>
      </c>
      <c r="E8">
        <v>165</v>
      </c>
      <c r="F8">
        <v>195</v>
      </c>
      <c r="G8">
        <v>328</v>
      </c>
    </row>
    <row r="9" spans="1:7" x14ac:dyDescent="0.2">
      <c r="A9" t="s">
        <v>276</v>
      </c>
      <c r="B9">
        <v>2354</v>
      </c>
      <c r="C9">
        <v>300</v>
      </c>
      <c r="D9">
        <v>128</v>
      </c>
      <c r="E9">
        <v>165</v>
      </c>
      <c r="F9">
        <v>195</v>
      </c>
      <c r="G9">
        <v>329</v>
      </c>
    </row>
    <row r="10" spans="1:7" x14ac:dyDescent="0.2">
      <c r="A10" t="s">
        <v>277</v>
      </c>
      <c r="B10">
        <v>2589</v>
      </c>
      <c r="C10">
        <v>300</v>
      </c>
      <c r="D10">
        <v>128</v>
      </c>
      <c r="E10">
        <v>165</v>
      </c>
      <c r="F10">
        <v>195</v>
      </c>
    </row>
    <row r="11" spans="1:7" x14ac:dyDescent="0.2">
      <c r="A11" t="s">
        <v>278</v>
      </c>
      <c r="B11">
        <v>2849</v>
      </c>
      <c r="C11">
        <v>300</v>
      </c>
      <c r="D11">
        <v>128</v>
      </c>
      <c r="E11">
        <v>165</v>
      </c>
      <c r="F11">
        <v>195</v>
      </c>
    </row>
    <row r="12" spans="1:7" x14ac:dyDescent="0.2">
      <c r="A12" t="s">
        <v>279</v>
      </c>
      <c r="B12">
        <v>3133</v>
      </c>
      <c r="C12">
        <v>300</v>
      </c>
      <c r="D12">
        <v>128</v>
      </c>
      <c r="E12">
        <v>165</v>
      </c>
      <c r="F12">
        <v>195</v>
      </c>
    </row>
    <row r="13" spans="1:7" x14ac:dyDescent="0.2">
      <c r="A13" t="s">
        <v>280</v>
      </c>
      <c r="B13">
        <v>3446</v>
      </c>
      <c r="C13">
        <v>300</v>
      </c>
      <c r="D13">
        <v>128</v>
      </c>
      <c r="E13">
        <v>165</v>
      </c>
      <c r="F13">
        <v>195</v>
      </c>
    </row>
    <row r="14" spans="1:7" x14ac:dyDescent="0.2">
      <c r="A14" t="s">
        <v>281</v>
      </c>
      <c r="B14">
        <v>3791</v>
      </c>
      <c r="C14">
        <v>300</v>
      </c>
      <c r="D14">
        <v>128</v>
      </c>
      <c r="E14">
        <v>165</v>
      </c>
      <c r="F14">
        <v>195</v>
      </c>
    </row>
    <row r="15" spans="1:7" x14ac:dyDescent="0.2">
      <c r="A15" t="s">
        <v>282</v>
      </c>
      <c r="B15">
        <v>4170</v>
      </c>
      <c r="C15">
        <v>300</v>
      </c>
      <c r="D15">
        <v>128</v>
      </c>
      <c r="E15">
        <v>165</v>
      </c>
      <c r="F15">
        <v>195</v>
      </c>
    </row>
    <row r="17" spans="1:4" x14ac:dyDescent="0.2">
      <c r="D17">
        <v>7.8</v>
      </c>
    </row>
    <row r="18" spans="1:4" x14ac:dyDescent="0.2">
      <c r="A18" t="s">
        <v>313</v>
      </c>
      <c r="B18">
        <f>D2*$D$17</f>
        <v>936</v>
      </c>
      <c r="C18">
        <f t="shared" ref="C18:D18" si="0">E2*$D$17</f>
        <v>990.6</v>
      </c>
      <c r="D18">
        <f t="shared" si="0"/>
        <v>1170</v>
      </c>
    </row>
    <row r="19" spans="1:4" x14ac:dyDescent="0.2">
      <c r="B19">
        <f>D9*$D$17</f>
        <v>998.4</v>
      </c>
      <c r="C19">
        <f t="shared" ref="C19:D19" si="1">E9*$D$17</f>
        <v>1287</v>
      </c>
      <c r="D19">
        <f t="shared" si="1"/>
        <v>1521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Template/>
  <TotalTime>150</TotalTime>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22</vt:i4>
      </vt:variant>
    </vt:vector>
  </HeadingPairs>
  <TitlesOfParts>
    <vt:vector size="32" baseType="lpstr">
      <vt:lpstr>Control de asignaciones</vt:lpstr>
      <vt:lpstr>Recursos Humanos</vt:lpstr>
      <vt:lpstr>Renglon 1</vt:lpstr>
      <vt:lpstr>Renglón 2</vt:lpstr>
      <vt:lpstr>Renglon 3</vt:lpstr>
      <vt:lpstr>Aporte unidad avaladora</vt:lpstr>
      <vt:lpstr>Resumen</vt:lpstr>
      <vt:lpstr>Especificaciones para equipos</vt:lpstr>
      <vt:lpstr>ANEXO EQUIPO</vt:lpstr>
      <vt:lpstr>categorias</vt:lpstr>
      <vt:lpstr>'Aporte unidad avaladora'!Área_de_impresión</vt:lpstr>
      <vt:lpstr>'Recursos Humanos'!Área_de_impresión</vt:lpstr>
      <vt:lpstr>'Renglon 1'!Área_de_impresión</vt:lpstr>
      <vt:lpstr>'Renglón 2'!Área_de_impresión</vt:lpstr>
      <vt:lpstr>'Renglon 3'!Área_de_impresión</vt:lpstr>
      <vt:lpstr>Resumen!Área_de_impresión</vt:lpstr>
      <vt:lpstr>avaladora</vt:lpstr>
      <vt:lpstr>CATEGORIA</vt:lpstr>
      <vt:lpstr>computo</vt:lpstr>
      <vt:lpstr>convocatoria</vt:lpstr>
      <vt:lpstr>convocatoria1</vt:lpstr>
      <vt:lpstr>coordinadores</vt:lpstr>
      <vt:lpstr>corto</vt:lpstr>
      <vt:lpstr>descriptivo</vt:lpstr>
      <vt:lpstr>Resumen!Print_Area_0</vt:lpstr>
      <vt:lpstr>Resumen!Print_Area_0_0</vt:lpstr>
      <vt:lpstr>programas</vt:lpstr>
      <vt:lpstr>puestos</vt:lpstr>
      <vt:lpstr>reglones</vt:lpstr>
      <vt:lpstr>'Renglon 1'!Títulos_a_imprimir</vt:lpstr>
      <vt:lpstr>'Renglón 2'!Títulos_a_imprimir</vt:lpstr>
      <vt:lpstr>'Renglon 3'!Títulos_a_imprimir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dc:description/>
  <cp:lastModifiedBy>Julio Strada</cp:lastModifiedBy>
  <cp:revision>15</cp:revision>
  <cp:lastPrinted>2023-02-15T00:21:32Z</cp:lastPrinted>
  <dcterms:created xsi:type="dcterms:W3CDTF">2004-09-04T01:30:09Z</dcterms:created>
  <dcterms:modified xsi:type="dcterms:W3CDTF">2024-02-16T17:17:06Z</dcterms:modified>
  <dc:language>en-US</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16.0300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ies>
</file>